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varga\Desktop\Határozatok20200310\"/>
    </mc:Choice>
  </mc:AlternateContent>
  <xr:revisionPtr revIDLastSave="0" documentId="8_{34CB5479-7AA1-4EC1-BA38-56D68F3C3F9A}" xr6:coauthVersionLast="45" xr6:coauthVersionMax="45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Munka3" sheetId="93" state="hidden" r:id="rId1"/>
    <sheet name="MER2002" sheetId="1" r:id="rId2"/>
    <sheet name="Önkormössz" sheetId="2" r:id="rId3"/>
    <sheet name="Polghivössz" sheetId="3" r:id="rId4"/>
    <sheet name="Támogatások" sheetId="4" r:id="rId5"/>
    <sheet name="Városüz.+Ig" sheetId="5" r:id="rId6"/>
    <sheet name="Egyébműk" sheetId="6" r:id="rId7"/>
    <sheet name="Finanszírozás" sheetId="7" r:id="rId8"/>
    <sheet name="fejlesztés" sheetId="8" r:id="rId9"/>
    <sheet name="Bevjcsössz" sheetId="9" r:id="rId10"/>
    <sheet name="BevjcsPOLGHIV" sheetId="79" r:id="rId11"/>
    <sheet name="BevjcsKözpontiÓvoda" sheetId="11" r:id="rId12"/>
    <sheet name="BevjcsGamesz" sheetId="13" r:id="rId13"/>
    <sheet name="BevjcsTerületell" sheetId="54" r:id="rId14"/>
    <sheet name="BevjcsParkfennt" sheetId="17" r:id="rId15"/>
    <sheet name="BevjcsKözfoglakoztat" sheetId="85" state="hidden" r:id="rId16"/>
    <sheet name="BevjcsEPELL" sheetId="12" r:id="rId17"/>
    <sheet name="BevjcsETK" sheetId="18" r:id="rId18"/>
    <sheet name="BevjcsCSALAD" sheetId="60" r:id="rId19"/>
    <sheet name="BevjcsORV" sheetId="59" state="hidden" r:id="rId20"/>
    <sheet name="BevjcsVédőnők" sheetId="14" r:id="rId21"/>
    <sheet name="BevjcsMKMK" sheetId="19" r:id="rId22"/>
    <sheet name="BevjcsMIKT" sheetId="20" r:id="rId23"/>
    <sheet name="BevjcsSzoco" sheetId="16" r:id="rId24"/>
    <sheet name="BevjcsBölcs" sheetId="58" r:id="rId25"/>
    <sheet name="INTBEVG" sheetId="26" r:id="rId26"/>
    <sheet name="INTBEVI" sheetId="27" r:id="rId27"/>
    <sheet name="INTKIADG" sheetId="28" r:id="rId28"/>
    <sheet name="INTKIADI" sheetId="29" r:id="rId29"/>
    <sheet name="INTKIAD" sheetId="44" state="hidden" r:id="rId30"/>
    <sheet name="INTBEV" sheetId="43" state="hidden" r:id="rId31"/>
    <sheet name="Norm2019T" sheetId="48" state="hidden" r:id="rId32"/>
    <sheet name="Beruh" sheetId="35" state="hidden" r:id="rId33"/>
    <sheet name="LÉTESÍT2019" sheetId="90" state="hidden" r:id="rId34"/>
    <sheet name="LÉTESÍT20192" sheetId="91" state="hidden" r:id="rId35"/>
    <sheet name="Adós1" sheetId="69" state="hidden" r:id="rId36"/>
    <sheet name="Adós2" sheetId="70" state="hidden" r:id="rId37"/>
    <sheet name="HITEL2013" sheetId="71" state="hidden" r:id="rId38"/>
    <sheet name="HELYA" sheetId="72" state="hidden" r:id="rId39"/>
    <sheet name="Műkm" sheetId="30" r:id="rId40"/>
    <sheet name="FEJL2003" sheetId="31" r:id="rId41"/>
    <sheet name="LETSZ2019" sheetId="92" state="hidden" r:id="rId42"/>
    <sheet name="Munka1" sheetId="84" state="hidden" r:id="rId43"/>
    <sheet name="Előir felhüt2019" sheetId="74" state="hidden" r:id="rId44"/>
    <sheet name="GAMESZmegosztás22Munk" sheetId="67" state="hidden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pm2002">[1]PAR10!$A$1:$H$1672</definedName>
    <definedName name="__pm2002">[1]PAR10!$A$1:$H$1672</definedName>
    <definedName name="_pm2002" localSheetId="37">[2]PAR10!$A$1:$H$1672</definedName>
    <definedName name="_pm2002">[1]PAR10!$A$1:$H$1672</definedName>
    <definedName name="_xlnm.Database" localSheetId="35">#REF!</definedName>
    <definedName name="_xlnm.Database" localSheetId="36">#REF!</definedName>
    <definedName name="_xlnm.Database" localSheetId="43">#REF!</definedName>
    <definedName name="_xlnm.Database" localSheetId="44">#REF!</definedName>
    <definedName name="_xlnm.Database" localSheetId="38">#REF!</definedName>
    <definedName name="_xlnm.Database" localSheetId="37">#REF!</definedName>
    <definedName name="_xlnm.Database" localSheetId="33">#REF!</definedName>
    <definedName name="_xlnm.Database" localSheetId="34">#REF!</definedName>
    <definedName name="_xlnm.Database" localSheetId="1">'[1]#HIV'!$A$1:$E$1536</definedName>
    <definedName name="_xlnm.Database">#REF!</definedName>
    <definedName name="alap">[3]Munkalap4!$A$1:$D$254</definedName>
    <definedName name="j">[2]PAR10!$A$1:$H$1672</definedName>
    <definedName name="l">[4]PAR10!$A$1:$I$2039</definedName>
    <definedName name="Lakas2004" localSheetId="37">[5]EP10!$A$1:$G$83</definedName>
    <definedName name="Lakas2004">[1]EP10!$A$1:$G$83</definedName>
    <definedName name="Létsz2016">[1]PAR10!$A$1:$H$1672</definedName>
    <definedName name="ll">[6]EP10!$A$1:$G$83</definedName>
    <definedName name="lol">[7]EP10!$A$1:$G$82</definedName>
    <definedName name="_xlnm.Print_Titles" localSheetId="32">Beruh!$4:$4</definedName>
    <definedName name="_xlnm.Print_Titles" localSheetId="6">Egyébműk!$2:$6</definedName>
    <definedName name="_xlnm.Print_Titles" localSheetId="40">FEJL2003!$6:$7</definedName>
    <definedName name="_xlnm.Print_Titles" localSheetId="8">fejlesztés!$1:$7</definedName>
    <definedName name="_xlnm.Print_Titles" localSheetId="1">'MER2002'!$5:$5</definedName>
    <definedName name="_xlnm.Print_Titles" localSheetId="3">Polghivössz!$1:$7</definedName>
    <definedName name="_xlnm.Print_Titles" localSheetId="4">Támogatások!$2:$7</definedName>
    <definedName name="_xlnm.Print_Titles" localSheetId="5">'Városüz.+Ig'!$2:$7</definedName>
    <definedName name="vagyon2007">[8]JO!$A$1:$W$4923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0" l="1"/>
  <c r="E9" i="30"/>
  <c r="E10" i="30"/>
  <c r="E11" i="30"/>
  <c r="E12" i="30"/>
  <c r="E13" i="30"/>
  <c r="E14" i="30"/>
  <c r="E15" i="30"/>
  <c r="E16" i="30"/>
  <c r="E17" i="30"/>
  <c r="E7" i="30"/>
  <c r="E20" i="30" l="1"/>
  <c r="C9" i="43"/>
  <c r="G304" i="6" l="1"/>
  <c r="G255" i="6"/>
  <c r="F111" i="8"/>
  <c r="E16" i="31"/>
  <c r="E17" i="31"/>
  <c r="C147" i="93"/>
  <c r="A138" i="93" l="1"/>
  <c r="F186" i="4" l="1"/>
  <c r="F73" i="6"/>
  <c r="F300" i="6"/>
  <c r="F301" i="6"/>
  <c r="F304" i="6"/>
  <c r="F274" i="6"/>
  <c r="F269" i="6"/>
  <c r="C20" i="31" l="1"/>
  <c r="H23" i="6" l="1"/>
  <c r="H16" i="6"/>
  <c r="H226" i="6" l="1"/>
  <c r="H227" i="6"/>
  <c r="F17" i="43" l="1"/>
  <c r="K100" i="31" l="1"/>
  <c r="G222" i="8"/>
  <c r="G223" i="8"/>
  <c r="G182" i="8"/>
  <c r="K67" i="31"/>
  <c r="G73" i="6" l="1"/>
  <c r="G301" i="6"/>
  <c r="G300" i="6"/>
  <c r="G269" i="6" l="1"/>
  <c r="G274" i="6"/>
  <c r="H273" i="6"/>
  <c r="H278" i="6"/>
  <c r="K99" i="31"/>
  <c r="K34" i="31"/>
  <c r="E14" i="31" l="1"/>
  <c r="E15" i="31"/>
  <c r="G20" i="6" l="1"/>
  <c r="G68" i="6"/>
  <c r="E13" i="31"/>
  <c r="D20" i="31"/>
  <c r="G97" i="2" l="1"/>
  <c r="E88" i="3"/>
  <c r="F302" i="6" l="1"/>
  <c r="H97" i="2" l="1"/>
  <c r="G302" i="6"/>
  <c r="F85" i="3"/>
  <c r="G159" i="5"/>
  <c r="G144" i="5"/>
  <c r="I107" i="31" l="1"/>
  <c r="F69" i="6" l="1"/>
  <c r="F294" i="6"/>
  <c r="F289" i="6"/>
  <c r="F284" i="6" l="1"/>
  <c r="F279" i="6"/>
  <c r="F264" i="6"/>
  <c r="G186" i="4" l="1"/>
  <c r="G183" i="4"/>
  <c r="K101" i="31" l="1"/>
  <c r="G228" i="8"/>
  <c r="G264" i="6" l="1"/>
  <c r="H268" i="6"/>
  <c r="K78" i="31"/>
  <c r="H298" i="6"/>
  <c r="H293" i="6"/>
  <c r="H288" i="6"/>
  <c r="H283" i="6"/>
  <c r="G294" i="6"/>
  <c r="G289" i="6"/>
  <c r="G284" i="6"/>
  <c r="G279" i="6"/>
  <c r="K98" i="31"/>
  <c r="G232" i="8"/>
  <c r="J107" i="31" l="1"/>
  <c r="H94" i="2" s="1"/>
  <c r="K109" i="31"/>
  <c r="K110" i="31"/>
  <c r="G230" i="8"/>
  <c r="G69" i="6"/>
  <c r="K79" i="31"/>
  <c r="F66" i="6" l="1"/>
  <c r="K42" i="31" l="1"/>
  <c r="E11" i="31" l="1"/>
  <c r="G206" i="8" l="1"/>
  <c r="G66" i="6"/>
  <c r="K102" i="31"/>
  <c r="G225" i="8" l="1"/>
  <c r="F70" i="6" l="1"/>
  <c r="J105" i="31" l="1"/>
  <c r="H77" i="2" s="1"/>
  <c r="G70" i="6"/>
  <c r="I130" i="93" l="1"/>
  <c r="G130" i="93"/>
  <c r="E130" i="93"/>
  <c r="C130" i="93"/>
  <c r="E132" i="93" l="1"/>
  <c r="E135" i="93" s="1"/>
  <c r="D13" i="26" l="1"/>
  <c r="S15" i="26"/>
  <c r="G133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3" i="8"/>
  <c r="G184" i="8"/>
  <c r="G137" i="8"/>
  <c r="G138" i="8"/>
  <c r="K15" i="31"/>
  <c r="K16" i="31"/>
  <c r="R9" i="44"/>
  <c r="U13" i="28" s="1"/>
  <c r="R8" i="44"/>
  <c r="U12" i="28" s="1"/>
  <c r="D13" i="28"/>
  <c r="E85" i="3"/>
  <c r="G89" i="2" s="1"/>
  <c r="E87" i="3"/>
  <c r="F183" i="4"/>
  <c r="E78" i="3" s="1"/>
  <c r="I105" i="31"/>
  <c r="K82" i="31"/>
  <c r="K83" i="31"/>
  <c r="K84" i="31"/>
  <c r="K85" i="31"/>
  <c r="K86" i="31"/>
  <c r="K87" i="31"/>
  <c r="K88" i="31"/>
  <c r="K89" i="31"/>
  <c r="K90" i="31"/>
  <c r="K91" i="31"/>
  <c r="K92" i="31"/>
  <c r="K94" i="31"/>
  <c r="K95" i="31"/>
  <c r="K96" i="31"/>
  <c r="K97" i="31"/>
  <c r="K104" i="31"/>
  <c r="K106" i="31"/>
  <c r="K108" i="31"/>
  <c r="K111" i="31"/>
  <c r="K112" i="31"/>
  <c r="K113" i="31"/>
  <c r="K114" i="31"/>
  <c r="K116" i="31"/>
  <c r="K117" i="31"/>
  <c r="K119" i="31"/>
  <c r="K120" i="31"/>
  <c r="K121" i="31"/>
  <c r="K69" i="31"/>
  <c r="K70" i="31"/>
  <c r="K71" i="31"/>
  <c r="K72" i="31"/>
  <c r="K73" i="31"/>
  <c r="K74" i="31"/>
  <c r="K105" i="31" l="1"/>
  <c r="G77" i="2"/>
  <c r="F50" i="1"/>
  <c r="F51" i="1"/>
  <c r="F52" i="1"/>
  <c r="F53" i="1"/>
  <c r="F54" i="1"/>
  <c r="F55" i="1"/>
  <c r="F56" i="1"/>
  <c r="F57" i="1"/>
  <c r="F58" i="1"/>
  <c r="F59" i="1"/>
  <c r="F60" i="1"/>
  <c r="F49" i="1"/>
  <c r="F36" i="1"/>
  <c r="F37" i="1"/>
  <c r="F38" i="1"/>
  <c r="F39" i="1"/>
  <c r="F40" i="1"/>
  <c r="F41" i="1"/>
  <c r="F42" i="1"/>
  <c r="F43" i="1"/>
  <c r="F44" i="1"/>
  <c r="F45" i="1"/>
  <c r="F46" i="1"/>
  <c r="F35" i="1"/>
  <c r="F21" i="1"/>
  <c r="F22" i="1"/>
  <c r="F23" i="1"/>
  <c r="F24" i="1"/>
  <c r="F25" i="1"/>
  <c r="F26" i="1"/>
  <c r="F27" i="1"/>
  <c r="F28" i="1"/>
  <c r="F29" i="1"/>
  <c r="F30" i="1"/>
  <c r="F31" i="1"/>
  <c r="F32" i="1"/>
  <c r="F20" i="1"/>
  <c r="F12" i="1"/>
  <c r="F13" i="1"/>
  <c r="F14" i="1"/>
  <c r="F15" i="1"/>
  <c r="F16" i="1"/>
  <c r="F17" i="1"/>
  <c r="F18" i="1"/>
  <c r="F68" i="6"/>
  <c r="H60" i="7"/>
  <c r="H61" i="7"/>
  <c r="F59" i="7"/>
  <c r="G59" i="7"/>
  <c r="H56" i="7"/>
  <c r="H57" i="7"/>
  <c r="F55" i="7"/>
  <c r="I20" i="30"/>
  <c r="I22" i="30" s="1"/>
  <c r="J20" i="30"/>
  <c r="J22" i="30" s="1"/>
  <c r="C20" i="30"/>
  <c r="C22" i="30" s="1"/>
  <c r="D20" i="30"/>
  <c r="D22" i="30" s="1"/>
  <c r="I118" i="31"/>
  <c r="J118" i="31"/>
  <c r="H80" i="2" s="1"/>
  <c r="L108" i="31"/>
  <c r="I81" i="31"/>
  <c r="J81" i="31"/>
  <c r="I8" i="31"/>
  <c r="J8" i="31"/>
  <c r="E28" i="31"/>
  <c r="C55" i="31"/>
  <c r="C47" i="31"/>
  <c r="D47" i="31"/>
  <c r="D8" i="31"/>
  <c r="C8" i="31"/>
  <c r="K118" i="31" l="1"/>
  <c r="G80" i="2"/>
  <c r="K81" i="31"/>
  <c r="K107" i="31"/>
  <c r="G94" i="2"/>
  <c r="G92" i="2" s="1"/>
  <c r="D85" i="3"/>
  <c r="E91" i="7" l="1"/>
  <c r="E301" i="6"/>
  <c r="E300" i="6"/>
  <c r="E183" i="4" l="1"/>
  <c r="E186" i="4"/>
  <c r="E59" i="7" l="1"/>
  <c r="E68" i="6" l="1"/>
  <c r="E15" i="4"/>
  <c r="E12" i="4"/>
  <c r="E48" i="4" l="1"/>
  <c r="K15" i="5"/>
  <c r="E27" i="92" l="1"/>
  <c r="C27" i="92"/>
  <c r="B27" i="92"/>
  <c r="K25" i="92"/>
  <c r="H25" i="92"/>
  <c r="D25" i="92"/>
  <c r="K24" i="92"/>
  <c r="H24" i="92"/>
  <c r="D24" i="92"/>
  <c r="H23" i="92"/>
  <c r="L23" i="92" s="1"/>
  <c r="H22" i="92"/>
  <c r="L22" i="92" s="1"/>
  <c r="H21" i="92"/>
  <c r="L21" i="92" s="1"/>
  <c r="H20" i="92"/>
  <c r="L20" i="92" s="1"/>
  <c r="H19" i="92"/>
  <c r="L19" i="92" s="1"/>
  <c r="N18" i="92"/>
  <c r="N27" i="92" s="1"/>
  <c r="M18" i="92"/>
  <c r="M27" i="92" s="1"/>
  <c r="K18" i="92"/>
  <c r="J18" i="92"/>
  <c r="J27" i="92" s="1"/>
  <c r="I18" i="92"/>
  <c r="I27" i="92" s="1"/>
  <c r="G18" i="92"/>
  <c r="G27" i="92" s="1"/>
  <c r="F18" i="92"/>
  <c r="F27" i="92" s="1"/>
  <c r="H17" i="92"/>
  <c r="L17" i="92" s="1"/>
  <c r="H16" i="92"/>
  <c r="L16" i="92" s="1"/>
  <c r="H15" i="92"/>
  <c r="L15" i="92" s="1"/>
  <c r="H14" i="92"/>
  <c r="L14" i="92" s="1"/>
  <c r="H13" i="92"/>
  <c r="L13" i="92" s="1"/>
  <c r="H12" i="92"/>
  <c r="L12" i="92" s="1"/>
  <c r="H11" i="92"/>
  <c r="L11" i="92" s="1"/>
  <c r="H10" i="92"/>
  <c r="L10" i="92" s="1"/>
  <c r="H9" i="92"/>
  <c r="L9" i="92" s="1"/>
  <c r="H8" i="92"/>
  <c r="L25" i="92" l="1"/>
  <c r="K27" i="92"/>
  <c r="L24" i="92"/>
  <c r="D27" i="92"/>
  <c r="H18" i="92"/>
  <c r="H27" i="92" s="1"/>
  <c r="L8" i="92"/>
  <c r="L18" i="92" s="1"/>
  <c r="L27" i="92" l="1"/>
  <c r="L60" i="91"/>
  <c r="K60" i="91"/>
  <c r="J60" i="91"/>
  <c r="I60" i="91"/>
  <c r="H60" i="91"/>
  <c r="F60" i="91"/>
  <c r="E60" i="91"/>
  <c r="D60" i="91"/>
  <c r="C60" i="91"/>
  <c r="B60" i="91"/>
  <c r="M58" i="91"/>
  <c r="G58" i="91"/>
  <c r="G57" i="91"/>
  <c r="M56" i="91"/>
  <c r="G56" i="91"/>
  <c r="M55" i="91"/>
  <c r="G55" i="91"/>
  <c r="M54" i="91"/>
  <c r="G54" i="91"/>
  <c r="M52" i="91"/>
  <c r="G52" i="91"/>
  <c r="M51" i="91"/>
  <c r="G51" i="91"/>
  <c r="M50" i="91"/>
  <c r="G50" i="91"/>
  <c r="M49" i="91"/>
  <c r="G49" i="91"/>
  <c r="M48" i="91"/>
  <c r="G48" i="91"/>
  <c r="M47" i="91"/>
  <c r="G47" i="91"/>
  <c r="M46" i="91"/>
  <c r="G46" i="91"/>
  <c r="L41" i="91"/>
  <c r="K41" i="91"/>
  <c r="J41" i="91"/>
  <c r="I41" i="91"/>
  <c r="H41" i="91"/>
  <c r="F41" i="91"/>
  <c r="E41" i="91"/>
  <c r="D41" i="91"/>
  <c r="C41" i="91"/>
  <c r="B41" i="91"/>
  <c r="M39" i="91"/>
  <c r="G39" i="91"/>
  <c r="M38" i="91"/>
  <c r="G38" i="91"/>
  <c r="M37" i="91"/>
  <c r="G37" i="91"/>
  <c r="M36" i="91"/>
  <c r="G36" i="91"/>
  <c r="M35" i="91"/>
  <c r="G35" i="91"/>
  <c r="G34" i="91"/>
  <c r="M33" i="91"/>
  <c r="G33" i="91"/>
  <c r="M32" i="91"/>
  <c r="G32" i="91"/>
  <c r="M31" i="91"/>
  <c r="G31" i="91"/>
  <c r="M30" i="91"/>
  <c r="G30" i="91"/>
  <c r="M29" i="91"/>
  <c r="G29" i="91"/>
  <c r="M28" i="91"/>
  <c r="G28" i="91"/>
  <c r="M27" i="91"/>
  <c r="G27" i="91"/>
  <c r="L22" i="91"/>
  <c r="K22" i="91"/>
  <c r="J22" i="91"/>
  <c r="I22" i="91"/>
  <c r="H22" i="91"/>
  <c r="M20" i="91"/>
  <c r="F20" i="91"/>
  <c r="E20" i="91"/>
  <c r="D20" i="91"/>
  <c r="C20" i="91"/>
  <c r="B20" i="91"/>
  <c r="M19" i="91"/>
  <c r="F19" i="91"/>
  <c r="E19" i="91"/>
  <c r="D19" i="91"/>
  <c r="C19" i="91"/>
  <c r="B19" i="91"/>
  <c r="M18" i="91"/>
  <c r="F18" i="91"/>
  <c r="E18" i="91"/>
  <c r="D18" i="91"/>
  <c r="C18" i="91"/>
  <c r="B18" i="91"/>
  <c r="M17" i="91"/>
  <c r="F17" i="91"/>
  <c r="E17" i="91"/>
  <c r="D17" i="91"/>
  <c r="C17" i="91"/>
  <c r="B17" i="91"/>
  <c r="M16" i="91"/>
  <c r="F16" i="91"/>
  <c r="E16" i="91"/>
  <c r="D16" i="91"/>
  <c r="C16" i="91"/>
  <c r="B16" i="91"/>
  <c r="F15" i="91"/>
  <c r="E15" i="91"/>
  <c r="D15" i="91"/>
  <c r="C15" i="91"/>
  <c r="B15" i="91"/>
  <c r="M14" i="91"/>
  <c r="F14" i="91"/>
  <c r="E14" i="91"/>
  <c r="D14" i="91"/>
  <c r="C14" i="91"/>
  <c r="B14" i="91"/>
  <c r="M13" i="91"/>
  <c r="F13" i="91"/>
  <c r="E13" i="91"/>
  <c r="D13" i="91"/>
  <c r="C13" i="91"/>
  <c r="B13" i="91"/>
  <c r="M12" i="91"/>
  <c r="F12" i="91"/>
  <c r="E12" i="91"/>
  <c r="D12" i="91"/>
  <c r="C12" i="91"/>
  <c r="B12" i="91"/>
  <c r="M11" i="91"/>
  <c r="F11" i="91"/>
  <c r="E11" i="91"/>
  <c r="D11" i="91"/>
  <c r="C11" i="91"/>
  <c r="B11" i="91"/>
  <c r="M10" i="91"/>
  <c r="F10" i="91"/>
  <c r="E10" i="91"/>
  <c r="D10" i="91"/>
  <c r="C10" i="91"/>
  <c r="B10" i="91"/>
  <c r="M9" i="91"/>
  <c r="F9" i="91"/>
  <c r="E9" i="91"/>
  <c r="D9" i="91"/>
  <c r="C9" i="91"/>
  <c r="B9" i="91"/>
  <c r="M8" i="91"/>
  <c r="F8" i="91"/>
  <c r="E8" i="91"/>
  <c r="D8" i="91"/>
  <c r="C8" i="91"/>
  <c r="B8" i="91"/>
  <c r="I41" i="90"/>
  <c r="H41" i="90"/>
  <c r="F41" i="90"/>
  <c r="E41" i="90"/>
  <c r="C41" i="90"/>
  <c r="B41" i="90"/>
  <c r="J40" i="90"/>
  <c r="G40" i="90"/>
  <c r="J39" i="90"/>
  <c r="G39" i="90"/>
  <c r="D39" i="90"/>
  <c r="G38" i="90"/>
  <c r="D38" i="90"/>
  <c r="J37" i="90"/>
  <c r="G37" i="90"/>
  <c r="D37" i="90"/>
  <c r="J36" i="90"/>
  <c r="G36" i="90"/>
  <c r="D36" i="90"/>
  <c r="J35" i="90"/>
  <c r="G35" i="90"/>
  <c r="D35" i="90"/>
  <c r="J33" i="90"/>
  <c r="G33" i="90"/>
  <c r="D33" i="90"/>
  <c r="J32" i="90"/>
  <c r="G32" i="90"/>
  <c r="D32" i="90"/>
  <c r="J31" i="90"/>
  <c r="G31" i="90"/>
  <c r="D31" i="90"/>
  <c r="J30" i="90"/>
  <c r="G30" i="90"/>
  <c r="D30" i="90"/>
  <c r="J29" i="90"/>
  <c r="G29" i="90"/>
  <c r="D29" i="90"/>
  <c r="J28" i="90"/>
  <c r="G28" i="90"/>
  <c r="D28" i="90"/>
  <c r="J27" i="90"/>
  <c r="G27" i="90"/>
  <c r="D27" i="90"/>
  <c r="I22" i="90"/>
  <c r="H22" i="90"/>
  <c r="F22" i="90"/>
  <c r="E22" i="90"/>
  <c r="J20" i="90"/>
  <c r="G20" i="90"/>
  <c r="C20" i="90"/>
  <c r="B20" i="90"/>
  <c r="J19" i="90"/>
  <c r="G19" i="90"/>
  <c r="B19" i="90"/>
  <c r="D19" i="90" s="1"/>
  <c r="J18" i="90"/>
  <c r="G18" i="90"/>
  <c r="C18" i="90"/>
  <c r="B18" i="90"/>
  <c r="J17" i="90"/>
  <c r="G17" i="90"/>
  <c r="C17" i="90"/>
  <c r="B17" i="90"/>
  <c r="J16" i="90"/>
  <c r="G16" i="90"/>
  <c r="C16" i="90"/>
  <c r="B16" i="90"/>
  <c r="J15" i="90"/>
  <c r="B15" i="90"/>
  <c r="D15" i="90" s="1"/>
  <c r="J14" i="90"/>
  <c r="G14" i="90"/>
  <c r="C14" i="90"/>
  <c r="B14" i="90"/>
  <c r="J13" i="90"/>
  <c r="G13" i="90"/>
  <c r="B13" i="90"/>
  <c r="D13" i="90" s="1"/>
  <c r="J12" i="90"/>
  <c r="G12" i="90"/>
  <c r="B12" i="90"/>
  <c r="D12" i="90" s="1"/>
  <c r="J11" i="90"/>
  <c r="G11" i="90"/>
  <c r="B11" i="90"/>
  <c r="D11" i="90" s="1"/>
  <c r="J10" i="90"/>
  <c r="G10" i="90"/>
  <c r="C10" i="90"/>
  <c r="B10" i="90"/>
  <c r="J9" i="90"/>
  <c r="C9" i="90"/>
  <c r="B9" i="90"/>
  <c r="J8" i="90"/>
  <c r="G8" i="90"/>
  <c r="C8" i="90"/>
  <c r="B8" i="90"/>
  <c r="D9" i="90" l="1"/>
  <c r="D14" i="90"/>
  <c r="J22" i="90"/>
  <c r="D10" i="90"/>
  <c r="D17" i="90"/>
  <c r="D22" i="91"/>
  <c r="G9" i="91"/>
  <c r="G13" i="91"/>
  <c r="M60" i="91"/>
  <c r="D18" i="90"/>
  <c r="J41" i="90"/>
  <c r="G11" i="91"/>
  <c r="G15" i="91"/>
  <c r="D8" i="90"/>
  <c r="B22" i="91"/>
  <c r="G12" i="91"/>
  <c r="G14" i="91"/>
  <c r="G18" i="91"/>
  <c r="B22" i="90"/>
  <c r="G41" i="90"/>
  <c r="E22" i="91"/>
  <c r="G16" i="91"/>
  <c r="G22" i="90"/>
  <c r="D16" i="90"/>
  <c r="D20" i="90"/>
  <c r="D41" i="90"/>
  <c r="M22" i="91"/>
  <c r="G17" i="91"/>
  <c r="G19" i="91"/>
  <c r="M41" i="91"/>
  <c r="G8" i="91"/>
  <c r="G60" i="91"/>
  <c r="F22" i="91"/>
  <c r="G41" i="91"/>
  <c r="C22" i="91"/>
  <c r="G20" i="91"/>
  <c r="G10" i="91"/>
  <c r="C22" i="90"/>
  <c r="D22" i="90" l="1"/>
  <c r="G22" i="91"/>
  <c r="N12" i="74"/>
  <c r="H107" i="31"/>
  <c r="F94" i="2" s="1"/>
  <c r="F92" i="2" s="1"/>
  <c r="C49" i="2"/>
  <c r="D49" i="2"/>
  <c r="D54" i="2" s="1"/>
  <c r="E49" i="2"/>
  <c r="F97" i="2"/>
  <c r="D87" i="3"/>
  <c r="E244" i="6"/>
  <c r="E305" i="6"/>
  <c r="E55" i="7"/>
  <c r="D44" i="3" s="1"/>
  <c r="E67" i="6"/>
  <c r="Q10" i="43"/>
  <c r="Q15" i="26" s="1"/>
  <c r="Q9" i="43"/>
  <c r="Q14" i="26" s="1"/>
  <c r="Q8" i="43"/>
  <c r="Q13" i="26" s="1"/>
  <c r="N10" i="43"/>
  <c r="N15" i="26" s="1"/>
  <c r="N9" i="43"/>
  <c r="N14" i="26" s="1"/>
  <c r="N8" i="43"/>
  <c r="N13" i="26" s="1"/>
  <c r="K10" i="43"/>
  <c r="K15" i="26" s="1"/>
  <c r="K9" i="43"/>
  <c r="K14" i="26" s="1"/>
  <c r="K8" i="43"/>
  <c r="K13" i="26" s="1"/>
  <c r="E10" i="43"/>
  <c r="E15" i="26" s="1"/>
  <c r="E9" i="43"/>
  <c r="E14" i="26" s="1"/>
  <c r="E8" i="43"/>
  <c r="E13" i="26" s="1"/>
  <c r="Q21" i="44"/>
  <c r="Q10" i="44"/>
  <c r="T14" i="28" s="1"/>
  <c r="Q9" i="44"/>
  <c r="T13" i="28" s="1"/>
  <c r="Q8" i="44"/>
  <c r="T12" i="28" s="1"/>
  <c r="H10" i="44"/>
  <c r="H14" i="28" s="1"/>
  <c r="H9" i="44"/>
  <c r="H13" i="28" s="1"/>
  <c r="H8" i="44"/>
  <c r="H12" i="28" s="1"/>
  <c r="E10" i="44"/>
  <c r="E14" i="28" s="1"/>
  <c r="E9" i="44"/>
  <c r="E13" i="28" s="1"/>
  <c r="E8" i="44"/>
  <c r="E12" i="28" s="1"/>
  <c r="B10" i="44"/>
  <c r="B14" i="28" s="1"/>
  <c r="B9" i="44"/>
  <c r="B13" i="28" s="1"/>
  <c r="B8" i="44"/>
  <c r="B12" i="28" s="1"/>
  <c r="V8" i="43"/>
  <c r="V9" i="43"/>
  <c r="V10" i="43"/>
  <c r="V8" i="44"/>
  <c r="V9" i="44"/>
  <c r="V10" i="44"/>
  <c r="E63" i="9"/>
  <c r="H70" i="6"/>
  <c r="H44" i="6"/>
  <c r="G76" i="8"/>
  <c r="E49" i="31"/>
  <c r="K51" i="31"/>
  <c r="H62" i="16"/>
  <c r="R22" i="44" s="1"/>
  <c r="U10" i="29" s="1"/>
  <c r="E51" i="31"/>
  <c r="D3" i="67"/>
  <c r="F3" i="67" s="1"/>
  <c r="D4" i="67"/>
  <c r="G4" i="67" s="1"/>
  <c r="D5" i="67"/>
  <c r="E5" i="67" s="1"/>
  <c r="H5" i="67"/>
  <c r="I5" i="67" s="1"/>
  <c r="J5" i="67" s="1"/>
  <c r="B6" i="67"/>
  <c r="C6" i="67"/>
  <c r="L6" i="67"/>
  <c r="H12" i="67"/>
  <c r="N12" i="67"/>
  <c r="H13" i="67"/>
  <c r="N13" i="67"/>
  <c r="H14" i="67"/>
  <c r="N14" i="67"/>
  <c r="H15" i="67"/>
  <c r="N15" i="67"/>
  <c r="D16" i="67"/>
  <c r="E16" i="67"/>
  <c r="F16" i="67"/>
  <c r="G16" i="67"/>
  <c r="I16" i="67"/>
  <c r="J16" i="67"/>
  <c r="K16" i="67"/>
  <c r="L16" i="67"/>
  <c r="M16" i="67"/>
  <c r="H17" i="67"/>
  <c r="N17" i="67"/>
  <c r="H18" i="67"/>
  <c r="N18" i="67"/>
  <c r="H19" i="67"/>
  <c r="N19" i="67"/>
  <c r="D20" i="67"/>
  <c r="E20" i="67"/>
  <c r="F20" i="67"/>
  <c r="G20" i="67"/>
  <c r="I20" i="67"/>
  <c r="J20" i="67"/>
  <c r="K20" i="67"/>
  <c r="L20" i="67"/>
  <c r="M20" i="67"/>
  <c r="H21" i="67"/>
  <c r="N21" i="67"/>
  <c r="H22" i="67"/>
  <c r="N22" i="67"/>
  <c r="H23" i="67"/>
  <c r="N23" i="67"/>
  <c r="D24" i="67"/>
  <c r="E24" i="67"/>
  <c r="F24" i="67"/>
  <c r="G24" i="67"/>
  <c r="I24" i="67"/>
  <c r="J24" i="67"/>
  <c r="K24" i="67"/>
  <c r="L24" i="67"/>
  <c r="M24" i="67"/>
  <c r="D26" i="67"/>
  <c r="E26" i="67"/>
  <c r="F26" i="67"/>
  <c r="G26" i="67"/>
  <c r="I26" i="67"/>
  <c r="J26" i="67"/>
  <c r="K26" i="67"/>
  <c r="L26" i="67"/>
  <c r="M26" i="67"/>
  <c r="D28" i="67"/>
  <c r="E28" i="67"/>
  <c r="F28" i="67"/>
  <c r="G28" i="67"/>
  <c r="I28" i="67"/>
  <c r="J28" i="67"/>
  <c r="K28" i="67"/>
  <c r="L28" i="67"/>
  <c r="M28" i="67"/>
  <c r="N10" i="74"/>
  <c r="N11" i="74"/>
  <c r="N13" i="74"/>
  <c r="N14" i="74"/>
  <c r="N15" i="74"/>
  <c r="N16" i="74"/>
  <c r="B18" i="74"/>
  <c r="C18" i="74"/>
  <c r="D18" i="74"/>
  <c r="E18" i="74"/>
  <c r="F18" i="74"/>
  <c r="G18" i="74"/>
  <c r="H18" i="74"/>
  <c r="I18" i="74"/>
  <c r="J18" i="74"/>
  <c r="K18" i="74"/>
  <c r="L18" i="74"/>
  <c r="M18" i="74"/>
  <c r="N20" i="74"/>
  <c r="N21" i="74"/>
  <c r="N22" i="74"/>
  <c r="N23" i="74"/>
  <c r="N24" i="74"/>
  <c r="N25" i="74"/>
  <c r="N26" i="74"/>
  <c r="B27" i="74"/>
  <c r="C27" i="74"/>
  <c r="D27" i="74"/>
  <c r="E27" i="74"/>
  <c r="F27" i="74"/>
  <c r="G27" i="74"/>
  <c r="H27" i="74"/>
  <c r="I27" i="74"/>
  <c r="J27" i="74"/>
  <c r="K27" i="74"/>
  <c r="L27" i="74"/>
  <c r="M27" i="74"/>
  <c r="E152" i="72"/>
  <c r="E153" i="72"/>
  <c r="E154" i="72"/>
  <c r="E155" i="72"/>
  <c r="E156" i="72"/>
  <c r="C157" i="72"/>
  <c r="D157" i="72"/>
  <c r="E168" i="72"/>
  <c r="E169" i="72"/>
  <c r="E176" i="72"/>
  <c r="E179" i="72" s="1"/>
  <c r="H9" i="71"/>
  <c r="H10" i="71"/>
  <c r="E11" i="71"/>
  <c r="E14" i="71" s="1"/>
  <c r="F11" i="71"/>
  <c r="F14" i="71" s="1"/>
  <c r="E12" i="71"/>
  <c r="F12" i="71"/>
  <c r="G12" i="71"/>
  <c r="E13" i="71"/>
  <c r="F13" i="71"/>
  <c r="G13" i="71"/>
  <c r="G14" i="71"/>
  <c r="B18" i="70"/>
  <c r="B19" i="70" s="1"/>
  <c r="C18" i="70"/>
  <c r="C19" i="70" s="1"/>
  <c r="D18" i="70"/>
  <c r="D19" i="70" s="1"/>
  <c r="B38" i="70"/>
  <c r="C38" i="70"/>
  <c r="D38" i="70"/>
  <c r="B19" i="69"/>
  <c r="B20" i="69" s="1"/>
  <c r="B37" i="69"/>
  <c r="C37" i="69"/>
  <c r="B68" i="35"/>
  <c r="B73" i="35"/>
  <c r="B80" i="35"/>
  <c r="B34" i="48"/>
  <c r="B36" i="48" s="1"/>
  <c r="B8" i="31"/>
  <c r="F8" i="31"/>
  <c r="H8" i="31"/>
  <c r="L8" i="31"/>
  <c r="E9" i="31"/>
  <c r="K9" i="31"/>
  <c r="E10" i="31"/>
  <c r="K10" i="31"/>
  <c r="E12" i="31"/>
  <c r="K11" i="31"/>
  <c r="K12" i="31"/>
  <c r="E18" i="31"/>
  <c r="K13" i="31"/>
  <c r="E19" i="31"/>
  <c r="K14" i="31"/>
  <c r="E20" i="31"/>
  <c r="K17" i="31"/>
  <c r="E21" i="31"/>
  <c r="K18" i="31"/>
  <c r="L16" i="31"/>
  <c r="E22" i="31"/>
  <c r="F17" i="31"/>
  <c r="K19" i="31"/>
  <c r="E23" i="31"/>
  <c r="K20" i="31"/>
  <c r="E24" i="31"/>
  <c r="K21" i="31"/>
  <c r="K22" i="31"/>
  <c r="L20" i="31"/>
  <c r="J76" i="2" s="1"/>
  <c r="E26" i="31"/>
  <c r="K23" i="31"/>
  <c r="E27" i="31"/>
  <c r="K24" i="31"/>
  <c r="K25" i="31"/>
  <c r="E29" i="31"/>
  <c r="F24" i="31"/>
  <c r="K26" i="31"/>
  <c r="E30" i="31"/>
  <c r="K27" i="31"/>
  <c r="E31" i="31"/>
  <c r="K28" i="31"/>
  <c r="E32" i="31"/>
  <c r="K29" i="31"/>
  <c r="B25" i="31"/>
  <c r="C25" i="31"/>
  <c r="C68" i="31" s="1"/>
  <c r="K30" i="31"/>
  <c r="E34" i="31"/>
  <c r="K31" i="31"/>
  <c r="L29" i="31"/>
  <c r="E35" i="31"/>
  <c r="K32" i="31"/>
  <c r="E36" i="31"/>
  <c r="K33" i="31"/>
  <c r="E37" i="31"/>
  <c r="K35" i="31"/>
  <c r="E38" i="31"/>
  <c r="K36" i="31"/>
  <c r="E39" i="31"/>
  <c r="K37" i="31"/>
  <c r="E40" i="31"/>
  <c r="K38" i="31"/>
  <c r="L35" i="31"/>
  <c r="J80" i="2" s="1"/>
  <c r="E41" i="31"/>
  <c r="K39" i="31"/>
  <c r="E42" i="31"/>
  <c r="K40" i="31"/>
  <c r="E43" i="31"/>
  <c r="K41" i="31"/>
  <c r="E44" i="31"/>
  <c r="K43" i="31"/>
  <c r="E45" i="31"/>
  <c r="K44" i="31"/>
  <c r="E46" i="31"/>
  <c r="K45" i="31"/>
  <c r="K46" i="31"/>
  <c r="E48" i="31"/>
  <c r="K47" i="31"/>
  <c r="E50" i="31"/>
  <c r="K48" i="31"/>
  <c r="E52" i="31"/>
  <c r="K49" i="31"/>
  <c r="E53" i="31"/>
  <c r="K50" i="31"/>
  <c r="E54" i="31"/>
  <c r="K52" i="31"/>
  <c r="K53" i="31"/>
  <c r="E56" i="31"/>
  <c r="K54" i="31"/>
  <c r="B47" i="31"/>
  <c r="D55" i="31"/>
  <c r="K55" i="31"/>
  <c r="E58" i="31"/>
  <c r="K56" i="31"/>
  <c r="E59" i="31"/>
  <c r="K57" i="31"/>
  <c r="E60" i="31"/>
  <c r="K58" i="31"/>
  <c r="E61" i="31"/>
  <c r="E62" i="31"/>
  <c r="E63" i="31"/>
  <c r="E64" i="31"/>
  <c r="K59" i="31"/>
  <c r="B55" i="31"/>
  <c r="K60" i="31"/>
  <c r="E66" i="31"/>
  <c r="K61" i="31"/>
  <c r="E67" i="31"/>
  <c r="K62" i="31"/>
  <c r="K63" i="31"/>
  <c r="E69" i="31"/>
  <c r="K64" i="31"/>
  <c r="K65" i="31"/>
  <c r="K66" i="31"/>
  <c r="K68" i="31"/>
  <c r="K75" i="31"/>
  <c r="K76" i="31"/>
  <c r="K77" i="31"/>
  <c r="K80" i="31"/>
  <c r="H81" i="31"/>
  <c r="I93" i="31"/>
  <c r="G76" i="2" s="1"/>
  <c r="H93" i="31"/>
  <c r="F76" i="2" s="1"/>
  <c r="J115" i="31"/>
  <c r="K122" i="31"/>
  <c r="H105" i="31"/>
  <c r="K123" i="31"/>
  <c r="K127" i="31"/>
  <c r="K128" i="31"/>
  <c r="K129" i="31"/>
  <c r="K130" i="31"/>
  <c r="H114" i="31"/>
  <c r="H118" i="31"/>
  <c r="F80" i="2" s="1"/>
  <c r="K7" i="30"/>
  <c r="K8" i="30"/>
  <c r="K9" i="30"/>
  <c r="K10" i="30"/>
  <c r="K11" i="30"/>
  <c r="K12" i="30"/>
  <c r="K13" i="30"/>
  <c r="K14" i="30"/>
  <c r="K15" i="30"/>
  <c r="K16" i="30"/>
  <c r="K17" i="30"/>
  <c r="E18" i="30"/>
  <c r="K18" i="30"/>
  <c r="E19" i="30"/>
  <c r="K19" i="30"/>
  <c r="B20" i="30"/>
  <c r="B22" i="30" s="1"/>
  <c r="F20" i="30"/>
  <c r="F22" i="30" s="1"/>
  <c r="H20" i="30"/>
  <c r="H22" i="30" s="1"/>
  <c r="L20" i="30"/>
  <c r="L22" i="30" s="1"/>
  <c r="E21" i="30"/>
  <c r="K21" i="30"/>
  <c r="B5" i="43"/>
  <c r="B10" i="26" s="1"/>
  <c r="D5" i="43"/>
  <c r="D10" i="26" s="1"/>
  <c r="E5" i="43"/>
  <c r="E10" i="26" s="1"/>
  <c r="G5" i="43"/>
  <c r="G10" i="26" s="1"/>
  <c r="P5" i="43"/>
  <c r="P10" i="26" s="1"/>
  <c r="Q5" i="43"/>
  <c r="Q10" i="26" s="1"/>
  <c r="S5" i="43"/>
  <c r="E6" i="43"/>
  <c r="E11" i="26" s="1"/>
  <c r="G6" i="43"/>
  <c r="G11" i="26" s="1"/>
  <c r="K6" i="43"/>
  <c r="M6" i="43"/>
  <c r="M11" i="26" s="1"/>
  <c r="N6" i="43"/>
  <c r="P6" i="43"/>
  <c r="P11" i="26" s="1"/>
  <c r="Q6" i="43"/>
  <c r="Q11" i="26" s="1"/>
  <c r="S6" i="43"/>
  <c r="S11" i="26" s="1"/>
  <c r="E7" i="43"/>
  <c r="E12" i="26" s="1"/>
  <c r="G7" i="43"/>
  <c r="G12" i="26" s="1"/>
  <c r="K7" i="43"/>
  <c r="K12" i="26" s="1"/>
  <c r="M7" i="43"/>
  <c r="M12" i="26" s="1"/>
  <c r="N7" i="43"/>
  <c r="P7" i="43"/>
  <c r="P12" i="26" s="1"/>
  <c r="Q7" i="43"/>
  <c r="Q12" i="26" s="1"/>
  <c r="S7" i="43"/>
  <c r="S12" i="26" s="1"/>
  <c r="E11" i="43"/>
  <c r="E16" i="26" s="1"/>
  <c r="G11" i="43"/>
  <c r="G16" i="26" s="1"/>
  <c r="K11" i="43"/>
  <c r="K16" i="26" s="1"/>
  <c r="M11" i="43"/>
  <c r="M16" i="26" s="1"/>
  <c r="N11" i="43"/>
  <c r="N16" i="26" s="1"/>
  <c r="P11" i="43"/>
  <c r="P16" i="26" s="1"/>
  <c r="Q11" i="43"/>
  <c r="Q16" i="26" s="1"/>
  <c r="S11" i="43"/>
  <c r="S16" i="26" s="1"/>
  <c r="E12" i="43"/>
  <c r="E17" i="26" s="1"/>
  <c r="G12" i="43"/>
  <c r="G17" i="26" s="1"/>
  <c r="K12" i="43"/>
  <c r="K17" i="26" s="1"/>
  <c r="M12" i="43"/>
  <c r="N12" i="43"/>
  <c r="N17" i="26" s="1"/>
  <c r="P12" i="43"/>
  <c r="P17" i="26" s="1"/>
  <c r="Q12" i="43"/>
  <c r="Q17" i="26" s="1"/>
  <c r="S12" i="43"/>
  <c r="S17" i="26" s="1"/>
  <c r="E13" i="43"/>
  <c r="E18" i="26" s="1"/>
  <c r="G13" i="43"/>
  <c r="G18" i="26" s="1"/>
  <c r="K13" i="43"/>
  <c r="K18" i="26" s="1"/>
  <c r="N13" i="43"/>
  <c r="Q13" i="43"/>
  <c r="Q18" i="26" s="1"/>
  <c r="S13" i="43"/>
  <c r="S18" i="26" s="1"/>
  <c r="E14" i="43"/>
  <c r="E19" i="26" s="1"/>
  <c r="K14" i="43"/>
  <c r="N14" i="43"/>
  <c r="N19" i="26" s="1"/>
  <c r="Q14" i="43"/>
  <c r="Q19" i="26" s="1"/>
  <c r="S14" i="43"/>
  <c r="S19" i="26" s="1"/>
  <c r="E15" i="43"/>
  <c r="E20" i="26" s="1"/>
  <c r="G15" i="43"/>
  <c r="G20" i="26" s="1"/>
  <c r="K15" i="43"/>
  <c r="K20" i="26" s="1"/>
  <c r="M15" i="43"/>
  <c r="M20" i="26" s="1"/>
  <c r="N15" i="43"/>
  <c r="N20" i="26" s="1"/>
  <c r="P15" i="43"/>
  <c r="P20" i="26" s="1"/>
  <c r="Q15" i="43"/>
  <c r="Q20" i="26" s="1"/>
  <c r="S15" i="43"/>
  <c r="S20" i="26" s="1"/>
  <c r="E16" i="43"/>
  <c r="E21" i="26" s="1"/>
  <c r="G16" i="43"/>
  <c r="G21" i="26" s="1"/>
  <c r="K16" i="43"/>
  <c r="K21" i="26" s="1"/>
  <c r="M16" i="43"/>
  <c r="M21" i="26" s="1"/>
  <c r="N16" i="43"/>
  <c r="N21" i="26" s="1"/>
  <c r="P16" i="43"/>
  <c r="Q16" i="43"/>
  <c r="Q21" i="26" s="1"/>
  <c r="S16" i="43"/>
  <c r="S21" i="26" s="1"/>
  <c r="E17" i="43"/>
  <c r="E22" i="26" s="1"/>
  <c r="G17" i="43"/>
  <c r="G22" i="26" s="1"/>
  <c r="K17" i="43"/>
  <c r="K22" i="26" s="1"/>
  <c r="M17" i="43"/>
  <c r="M22" i="26" s="1"/>
  <c r="N17" i="43"/>
  <c r="N22" i="26" s="1"/>
  <c r="P17" i="43"/>
  <c r="P22" i="26" s="1"/>
  <c r="Q17" i="43"/>
  <c r="Q22" i="26" s="1"/>
  <c r="S17" i="43"/>
  <c r="S22" i="26" s="1"/>
  <c r="E20" i="43"/>
  <c r="E12" i="27" s="1"/>
  <c r="G20" i="43"/>
  <c r="G12" i="27" s="1"/>
  <c r="J20" i="43"/>
  <c r="J12" i="27" s="1"/>
  <c r="K20" i="43"/>
  <c r="K12" i="27" s="1"/>
  <c r="N20" i="43"/>
  <c r="N12" i="27" s="1"/>
  <c r="P20" i="43"/>
  <c r="P12" i="27" s="1"/>
  <c r="Q20" i="43"/>
  <c r="Q12" i="27" s="1"/>
  <c r="S20" i="43"/>
  <c r="S12" i="27" s="1"/>
  <c r="E21" i="43"/>
  <c r="E13" i="27" s="1"/>
  <c r="G21" i="43"/>
  <c r="G13" i="27" s="1"/>
  <c r="K21" i="43"/>
  <c r="K13" i="27" s="1"/>
  <c r="M21" i="43"/>
  <c r="M13" i="27" s="1"/>
  <c r="N21" i="43"/>
  <c r="N13" i="27" s="1"/>
  <c r="P21" i="43"/>
  <c r="P13" i="27" s="1"/>
  <c r="Q21" i="43"/>
  <c r="Q13" i="27" s="1"/>
  <c r="S21" i="43"/>
  <c r="S13" i="27" s="1"/>
  <c r="T22" i="43"/>
  <c r="T14" i="27" s="1"/>
  <c r="U22" i="43"/>
  <c r="U14" i="27" s="1"/>
  <c r="V22" i="43"/>
  <c r="V14" i="27" s="1"/>
  <c r="U27" i="43"/>
  <c r="V27" i="43"/>
  <c r="V18" i="27" s="1"/>
  <c r="B5" i="44"/>
  <c r="B9" i="28" s="1"/>
  <c r="D5" i="44"/>
  <c r="D9" i="28" s="1"/>
  <c r="E5" i="44"/>
  <c r="E9" i="28" s="1"/>
  <c r="G5" i="44"/>
  <c r="H5" i="44"/>
  <c r="H9" i="28" s="1"/>
  <c r="J5" i="44"/>
  <c r="J9" i="28" s="1"/>
  <c r="Q5" i="44"/>
  <c r="T9" i="28" s="1"/>
  <c r="B6" i="44"/>
  <c r="D6" i="44"/>
  <c r="D10" i="28" s="1"/>
  <c r="E6" i="44"/>
  <c r="E10" i="28" s="1"/>
  <c r="G6" i="44"/>
  <c r="G10" i="28" s="1"/>
  <c r="H6" i="44"/>
  <c r="H10" i="28" s="1"/>
  <c r="J6" i="44"/>
  <c r="J10" i="28" s="1"/>
  <c r="K6" i="44"/>
  <c r="K10" i="28" s="1"/>
  <c r="N6" i="44"/>
  <c r="Q6" i="44"/>
  <c r="T10" i="28" s="1"/>
  <c r="S6" i="44"/>
  <c r="V10" i="28" s="1"/>
  <c r="B7" i="44"/>
  <c r="B11" i="28" s="1"/>
  <c r="D7" i="44"/>
  <c r="D11" i="28" s="1"/>
  <c r="E7" i="44"/>
  <c r="E11" i="28" s="1"/>
  <c r="G7" i="44"/>
  <c r="G11" i="28" s="1"/>
  <c r="H7" i="44"/>
  <c r="H11" i="28" s="1"/>
  <c r="J7" i="44"/>
  <c r="J11" i="28" s="1"/>
  <c r="K7" i="44"/>
  <c r="K11" i="28" s="1"/>
  <c r="L7" i="44"/>
  <c r="N7" i="44"/>
  <c r="Q11" i="28" s="1"/>
  <c r="P7" i="44"/>
  <c r="S11" i="28" s="1"/>
  <c r="Q7" i="44"/>
  <c r="T11" i="28" s="1"/>
  <c r="S7" i="44"/>
  <c r="V11" i="28" s="1"/>
  <c r="D14" i="28"/>
  <c r="G14" i="28"/>
  <c r="J14" i="28"/>
  <c r="B11" i="44"/>
  <c r="D11" i="44"/>
  <c r="D15" i="28" s="1"/>
  <c r="E11" i="44"/>
  <c r="E15" i="28" s="1"/>
  <c r="G11" i="44"/>
  <c r="H11" i="44"/>
  <c r="H15" i="28" s="1"/>
  <c r="J11" i="44"/>
  <c r="J15" i="28" s="1"/>
  <c r="K11" i="44"/>
  <c r="L11" i="44"/>
  <c r="L15" i="28" s="1"/>
  <c r="N11" i="44"/>
  <c r="P11" i="44"/>
  <c r="Q11" i="44"/>
  <c r="T15" i="28" s="1"/>
  <c r="S11" i="44"/>
  <c r="B12" i="44"/>
  <c r="D12" i="44"/>
  <c r="D16" i="28" s="1"/>
  <c r="E12" i="44"/>
  <c r="E16" i="28" s="1"/>
  <c r="G12" i="44"/>
  <c r="G16" i="28" s="1"/>
  <c r="H12" i="44"/>
  <c r="H16" i="28" s="1"/>
  <c r="J12" i="44"/>
  <c r="J16" i="28" s="1"/>
  <c r="K12" i="44"/>
  <c r="K16" i="28" s="1"/>
  <c r="L12" i="44"/>
  <c r="L16" i="28" s="1"/>
  <c r="N12" i="44"/>
  <c r="Q19" i="28" s="1"/>
  <c r="P12" i="44"/>
  <c r="S19" i="28" s="1"/>
  <c r="Q12" i="44"/>
  <c r="T16" i="28" s="1"/>
  <c r="S12" i="44"/>
  <c r="B13" i="44"/>
  <c r="B17" i="28" s="1"/>
  <c r="D13" i="44"/>
  <c r="D17" i="28" s="1"/>
  <c r="E13" i="44"/>
  <c r="E17" i="28" s="1"/>
  <c r="G13" i="44"/>
  <c r="G17" i="28" s="1"/>
  <c r="H13" i="44"/>
  <c r="H17" i="28" s="1"/>
  <c r="J13" i="44"/>
  <c r="J17" i="28" s="1"/>
  <c r="K13" i="44"/>
  <c r="N13" i="44"/>
  <c r="Q13" i="44"/>
  <c r="T17" i="28" s="1"/>
  <c r="B14" i="44"/>
  <c r="B18" i="28" s="1"/>
  <c r="E14" i="44"/>
  <c r="H14" i="44"/>
  <c r="H18" i="28" s="1"/>
  <c r="J14" i="44"/>
  <c r="J18" i="28" s="1"/>
  <c r="K14" i="44"/>
  <c r="K18" i="28" s="1"/>
  <c r="N14" i="44"/>
  <c r="Q14" i="44"/>
  <c r="T18" i="28" s="1"/>
  <c r="B15" i="44"/>
  <c r="D15" i="44"/>
  <c r="E15" i="44"/>
  <c r="E19" i="28" s="1"/>
  <c r="G15" i="44"/>
  <c r="G19" i="28" s="1"/>
  <c r="H15" i="44"/>
  <c r="J15" i="44"/>
  <c r="K15" i="44"/>
  <c r="K19" i="28" s="1"/>
  <c r="L15" i="44"/>
  <c r="L19" i="28" s="1"/>
  <c r="N15" i="44"/>
  <c r="P15" i="44"/>
  <c r="Q15" i="44"/>
  <c r="T19" i="28" s="1"/>
  <c r="S15" i="44"/>
  <c r="V19" i="28" s="1"/>
  <c r="B16" i="44"/>
  <c r="B20" i="28" s="1"/>
  <c r="D16" i="44"/>
  <c r="D20" i="28" s="1"/>
  <c r="E16" i="44"/>
  <c r="E20" i="28" s="1"/>
  <c r="G16" i="44"/>
  <c r="G20" i="28" s="1"/>
  <c r="H16" i="44"/>
  <c r="H20" i="28" s="1"/>
  <c r="J16" i="44"/>
  <c r="J20" i="28" s="1"/>
  <c r="K16" i="44"/>
  <c r="L16" i="44"/>
  <c r="L20" i="28" s="1"/>
  <c r="N16" i="44"/>
  <c r="P16" i="44"/>
  <c r="P20" i="28" s="1"/>
  <c r="P22" i="28" s="1"/>
  <c r="P8" i="29" s="1"/>
  <c r="P12" i="29" s="1"/>
  <c r="P17" i="29" s="1"/>
  <c r="Q16" i="44"/>
  <c r="S16" i="44"/>
  <c r="S20" i="28" s="1"/>
  <c r="B17" i="44"/>
  <c r="B21" i="28" s="1"/>
  <c r="D17" i="44"/>
  <c r="E17" i="44"/>
  <c r="E21" i="28" s="1"/>
  <c r="G17" i="44"/>
  <c r="G21" i="28" s="1"/>
  <c r="H17" i="44"/>
  <c r="H21" i="28" s="1"/>
  <c r="J17" i="44"/>
  <c r="J21" i="28" s="1"/>
  <c r="K17" i="44"/>
  <c r="K20" i="28" s="1"/>
  <c r="L17" i="44"/>
  <c r="L21" i="28" s="1"/>
  <c r="N17" i="44"/>
  <c r="Q21" i="28" s="1"/>
  <c r="P17" i="44"/>
  <c r="S21" i="28" s="1"/>
  <c r="Q17" i="44"/>
  <c r="T21" i="28" s="1"/>
  <c r="S17" i="44"/>
  <c r="V21" i="28" s="1"/>
  <c r="B21" i="44"/>
  <c r="B9" i="29" s="1"/>
  <c r="D21" i="44"/>
  <c r="D9" i="29" s="1"/>
  <c r="E21" i="44"/>
  <c r="E9" i="29" s="1"/>
  <c r="G21" i="44"/>
  <c r="H21" i="44"/>
  <c r="H9" i="29" s="1"/>
  <c r="J21" i="44"/>
  <c r="J9" i="29" s="1"/>
  <c r="K21" i="44"/>
  <c r="K9" i="29" s="1"/>
  <c r="M21" i="44"/>
  <c r="M9" i="29" s="1"/>
  <c r="B22" i="44"/>
  <c r="D22" i="44"/>
  <c r="D10" i="29" s="1"/>
  <c r="E22" i="44"/>
  <c r="E10" i="29" s="1"/>
  <c r="G22" i="44"/>
  <c r="G10" i="29" s="1"/>
  <c r="H22" i="44"/>
  <c r="H10" i="29" s="1"/>
  <c r="J22" i="44"/>
  <c r="J10" i="29" s="1"/>
  <c r="K22" i="44"/>
  <c r="N10" i="29" s="1"/>
  <c r="N12" i="29" s="1"/>
  <c r="N17" i="29" s="1"/>
  <c r="N22" i="44"/>
  <c r="Q10" i="29" s="1"/>
  <c r="P22" i="44"/>
  <c r="S10" i="29" s="1"/>
  <c r="Q22" i="44"/>
  <c r="T10" i="29" s="1"/>
  <c r="S22" i="44"/>
  <c r="V10" i="29" s="1"/>
  <c r="T23" i="44"/>
  <c r="U23" i="44"/>
  <c r="V23" i="44"/>
  <c r="Q9" i="29"/>
  <c r="R9" i="29"/>
  <c r="S9" i="29"/>
  <c r="V9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Q11" i="29"/>
  <c r="R11" i="29"/>
  <c r="S11" i="29"/>
  <c r="T11" i="29"/>
  <c r="U11" i="29"/>
  <c r="V11" i="29"/>
  <c r="D14" i="29"/>
  <c r="G14" i="29"/>
  <c r="J14" i="29"/>
  <c r="M14" i="29"/>
  <c r="S14" i="29"/>
  <c r="V14" i="29"/>
  <c r="Y14" i="29"/>
  <c r="K9" i="28"/>
  <c r="L9" i="28"/>
  <c r="M9" i="28"/>
  <c r="Q9" i="28"/>
  <c r="R9" i="28"/>
  <c r="S9" i="28"/>
  <c r="V9" i="28"/>
  <c r="L10" i="28"/>
  <c r="L17" i="28"/>
  <c r="L18" i="28"/>
  <c r="W24" i="28"/>
  <c r="Y24" i="28"/>
  <c r="B14" i="27"/>
  <c r="C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D18" i="27"/>
  <c r="G18" i="27"/>
  <c r="J18" i="27"/>
  <c r="M18" i="27"/>
  <c r="P18" i="27"/>
  <c r="S18" i="27"/>
  <c r="H10" i="26"/>
  <c r="I10" i="26"/>
  <c r="J10" i="26"/>
  <c r="K10" i="26"/>
  <c r="L10" i="26"/>
  <c r="M10" i="26"/>
  <c r="N10" i="26"/>
  <c r="G15" i="26"/>
  <c r="P15" i="26"/>
  <c r="O18" i="26"/>
  <c r="P18" i="26"/>
  <c r="F19" i="26"/>
  <c r="G19" i="26"/>
  <c r="O19" i="26"/>
  <c r="P19" i="26"/>
  <c r="T27" i="26"/>
  <c r="U27" i="26"/>
  <c r="V27" i="26"/>
  <c r="H9" i="85"/>
  <c r="H10" i="85"/>
  <c r="H11" i="85"/>
  <c r="H12" i="85"/>
  <c r="H13" i="85"/>
  <c r="D14" i="85"/>
  <c r="D16" i="85" s="1"/>
  <c r="E14" i="85"/>
  <c r="F14" i="85"/>
  <c r="G14" i="85"/>
  <c r="G16" i="85" s="1"/>
  <c r="I14" i="85"/>
  <c r="I16" i="85" s="1"/>
  <c r="J14" i="85"/>
  <c r="J16" i="85" s="1"/>
  <c r="K14" i="85"/>
  <c r="K16" i="85" s="1"/>
  <c r="L14" i="85"/>
  <c r="H15" i="85"/>
  <c r="E16" i="85"/>
  <c r="B10" i="43" s="1"/>
  <c r="F16" i="85"/>
  <c r="L16" i="85"/>
  <c r="H17" i="85"/>
  <c r="H18" i="85"/>
  <c r="H19" i="85"/>
  <c r="H20" i="85"/>
  <c r="H21" i="85"/>
  <c r="D22" i="85"/>
  <c r="E22" i="85"/>
  <c r="H10" i="43" s="1"/>
  <c r="H15" i="26" s="1"/>
  <c r="F22" i="85"/>
  <c r="G22" i="85"/>
  <c r="I22" i="85"/>
  <c r="J22" i="85"/>
  <c r="K22" i="85"/>
  <c r="L22" i="85"/>
  <c r="H23" i="85"/>
  <c r="H24" i="85"/>
  <c r="R10" i="43" s="1"/>
  <c r="R15" i="26" s="1"/>
  <c r="H25" i="85"/>
  <c r="H26" i="85"/>
  <c r="H27" i="85"/>
  <c r="F10" i="43" s="1"/>
  <c r="F15" i="26" s="1"/>
  <c r="H28" i="85"/>
  <c r="D29" i="85"/>
  <c r="E29" i="85"/>
  <c r="F29" i="85"/>
  <c r="G29" i="85"/>
  <c r="I29" i="85"/>
  <c r="J29" i="85"/>
  <c r="K29" i="85"/>
  <c r="L29" i="85"/>
  <c r="H30" i="85"/>
  <c r="E33" i="85"/>
  <c r="H34" i="85"/>
  <c r="H35" i="85"/>
  <c r="H36" i="85"/>
  <c r="H37" i="85"/>
  <c r="E38" i="85"/>
  <c r="E40" i="85" s="1"/>
  <c r="E42" i="85" s="1"/>
  <c r="G38" i="85"/>
  <c r="G40" i="85" s="1"/>
  <c r="G42" i="85" s="1"/>
  <c r="I38" i="85"/>
  <c r="I40" i="85" s="1"/>
  <c r="I42" i="85" s="1"/>
  <c r="H39" i="85"/>
  <c r="H41" i="85"/>
  <c r="H43" i="85"/>
  <c r="H44" i="85"/>
  <c r="O10" i="43" s="1"/>
  <c r="O15" i="26" s="1"/>
  <c r="H45" i="85"/>
  <c r="E46" i="85"/>
  <c r="F46" i="85"/>
  <c r="G46" i="85"/>
  <c r="I46" i="85"/>
  <c r="J46" i="85"/>
  <c r="J47" i="85" s="1"/>
  <c r="K46" i="85"/>
  <c r="K47" i="85" s="1"/>
  <c r="L46" i="85"/>
  <c r="L47" i="85" s="1"/>
  <c r="D47" i="85"/>
  <c r="D51" i="85"/>
  <c r="E51" i="85"/>
  <c r="F51" i="85"/>
  <c r="G51" i="85"/>
  <c r="I51" i="85"/>
  <c r="J51" i="85"/>
  <c r="K51" i="85"/>
  <c r="L51" i="85"/>
  <c r="H52" i="85"/>
  <c r="C10" i="44" s="1"/>
  <c r="C14" i="28" s="1"/>
  <c r="H53" i="85"/>
  <c r="F10" i="44" s="1"/>
  <c r="F14" i="28" s="1"/>
  <c r="H54" i="85"/>
  <c r="I10" i="44" s="1"/>
  <c r="D55" i="85"/>
  <c r="E55" i="85"/>
  <c r="F55" i="85"/>
  <c r="G55" i="85"/>
  <c r="J55" i="85"/>
  <c r="K55" i="85"/>
  <c r="L55" i="85"/>
  <c r="H56" i="85"/>
  <c r="H57" i="85"/>
  <c r="H58" i="85"/>
  <c r="D61" i="85"/>
  <c r="E61" i="85"/>
  <c r="F61" i="85"/>
  <c r="G61" i="85"/>
  <c r="I61" i="85"/>
  <c r="I60" i="85" s="1"/>
  <c r="I55" i="85" s="1"/>
  <c r="J61" i="85"/>
  <c r="K61" i="85"/>
  <c r="L61" i="85"/>
  <c r="H62" i="85"/>
  <c r="H64" i="85"/>
  <c r="E65" i="85"/>
  <c r="F65" i="85"/>
  <c r="G65" i="85"/>
  <c r="H65" i="85"/>
  <c r="I65" i="85"/>
  <c r="J65" i="85"/>
  <c r="K65" i="85"/>
  <c r="L65" i="85"/>
  <c r="H9" i="58"/>
  <c r="H10" i="58"/>
  <c r="H11" i="58"/>
  <c r="H12" i="58"/>
  <c r="H13" i="58"/>
  <c r="D14" i="58"/>
  <c r="D16" i="58" s="1"/>
  <c r="E14" i="58"/>
  <c r="E16" i="58" s="1"/>
  <c r="F14" i="58"/>
  <c r="F16" i="58" s="1"/>
  <c r="G14" i="58"/>
  <c r="G16" i="58" s="1"/>
  <c r="I14" i="58"/>
  <c r="I16" i="58" s="1"/>
  <c r="J14" i="58"/>
  <c r="J16" i="58" s="1"/>
  <c r="K14" i="58"/>
  <c r="K16" i="58" s="1"/>
  <c r="L14" i="58"/>
  <c r="L16" i="58" s="1"/>
  <c r="H15" i="58"/>
  <c r="H17" i="58"/>
  <c r="H18" i="58"/>
  <c r="H19" i="58"/>
  <c r="H20" i="58"/>
  <c r="H21" i="58"/>
  <c r="D22" i="58"/>
  <c r="E22" i="58"/>
  <c r="F22" i="58"/>
  <c r="G22" i="58"/>
  <c r="I22" i="58"/>
  <c r="J22" i="58"/>
  <c r="K22" i="58"/>
  <c r="L22" i="58"/>
  <c r="H23" i="58"/>
  <c r="H24" i="58"/>
  <c r="R5" i="43" s="1"/>
  <c r="R10" i="26" s="1"/>
  <c r="H25" i="58"/>
  <c r="H26" i="58"/>
  <c r="H27" i="58"/>
  <c r="F5" i="43" s="1"/>
  <c r="F10" i="26" s="1"/>
  <c r="H28" i="58"/>
  <c r="D29" i="58"/>
  <c r="E29" i="58"/>
  <c r="F29" i="58"/>
  <c r="G29" i="58"/>
  <c r="I29" i="58"/>
  <c r="J29" i="58"/>
  <c r="K29" i="58"/>
  <c r="L29" i="58"/>
  <c r="H30" i="58"/>
  <c r="E33" i="58"/>
  <c r="H34" i="58"/>
  <c r="H35" i="58"/>
  <c r="H36" i="58"/>
  <c r="H37" i="58"/>
  <c r="E38" i="58"/>
  <c r="E40" i="58" s="1"/>
  <c r="E42" i="58" s="1"/>
  <c r="F42" i="58"/>
  <c r="G38" i="58"/>
  <c r="G40" i="58" s="1"/>
  <c r="G42" i="58" s="1"/>
  <c r="I38" i="58"/>
  <c r="I40" i="58" s="1"/>
  <c r="I42" i="58" s="1"/>
  <c r="H39" i="58"/>
  <c r="H41" i="58"/>
  <c r="H43" i="58"/>
  <c r="H44" i="58"/>
  <c r="O5" i="43" s="1"/>
  <c r="O10" i="26" s="1"/>
  <c r="H45" i="58"/>
  <c r="E46" i="58"/>
  <c r="F46" i="58"/>
  <c r="G46" i="58"/>
  <c r="I46" i="58"/>
  <c r="J46" i="58"/>
  <c r="J47" i="58" s="1"/>
  <c r="K46" i="58"/>
  <c r="K47" i="58" s="1"/>
  <c r="L46" i="58"/>
  <c r="L47" i="58" s="1"/>
  <c r="D47" i="58"/>
  <c r="D51" i="58"/>
  <c r="E51" i="58"/>
  <c r="F51" i="58"/>
  <c r="G51" i="58"/>
  <c r="I51" i="58"/>
  <c r="J51" i="58"/>
  <c r="K51" i="58"/>
  <c r="L51" i="58"/>
  <c r="H52" i="58"/>
  <c r="H53" i="58"/>
  <c r="F5" i="44" s="1"/>
  <c r="F9" i="28" s="1"/>
  <c r="H54" i="58"/>
  <c r="I5" i="44" s="1"/>
  <c r="I9" i="28" s="1"/>
  <c r="D55" i="58"/>
  <c r="E55" i="58"/>
  <c r="G55" i="58"/>
  <c r="J55" i="58"/>
  <c r="K55" i="58"/>
  <c r="L55" i="58"/>
  <c r="H56" i="58"/>
  <c r="H57" i="58"/>
  <c r="H58" i="58"/>
  <c r="D61" i="58"/>
  <c r="E61" i="58"/>
  <c r="F61" i="58"/>
  <c r="G61" i="58"/>
  <c r="I61" i="58"/>
  <c r="I60" i="58" s="1"/>
  <c r="I55" i="58" s="1"/>
  <c r="J61" i="58"/>
  <c r="K61" i="58"/>
  <c r="L61" i="58"/>
  <c r="H62" i="58"/>
  <c r="R5" i="44" s="1"/>
  <c r="U9" i="28" s="1"/>
  <c r="H64" i="58"/>
  <c r="E65" i="58"/>
  <c r="F65" i="58"/>
  <c r="G65" i="58"/>
  <c r="H65" i="58"/>
  <c r="I65" i="58"/>
  <c r="J65" i="58"/>
  <c r="K65" i="58"/>
  <c r="L65" i="58"/>
  <c r="H9" i="16"/>
  <c r="H10" i="16"/>
  <c r="H11" i="16"/>
  <c r="H12" i="16"/>
  <c r="H13" i="16"/>
  <c r="D14" i="16"/>
  <c r="D16" i="16" s="1"/>
  <c r="E14" i="16"/>
  <c r="E16" i="16" s="1"/>
  <c r="B21" i="43" s="1"/>
  <c r="B13" i="27" s="1"/>
  <c r="F14" i="16"/>
  <c r="F16" i="16" s="1"/>
  <c r="G14" i="16"/>
  <c r="G16" i="16" s="1"/>
  <c r="I14" i="16"/>
  <c r="I16" i="16" s="1"/>
  <c r="D21" i="43" s="1"/>
  <c r="J14" i="16"/>
  <c r="J16" i="16" s="1"/>
  <c r="K14" i="16"/>
  <c r="K16" i="16" s="1"/>
  <c r="L14" i="16"/>
  <c r="L16" i="16" s="1"/>
  <c r="H15" i="16"/>
  <c r="H17" i="16"/>
  <c r="H18" i="16"/>
  <c r="H19" i="16"/>
  <c r="H20" i="16"/>
  <c r="H21" i="16"/>
  <c r="D22" i="16"/>
  <c r="E22" i="16"/>
  <c r="H21" i="43" s="1"/>
  <c r="H13" i="27" s="1"/>
  <c r="F22" i="16"/>
  <c r="G22" i="16"/>
  <c r="I22" i="16"/>
  <c r="J21" i="43" s="1"/>
  <c r="J13" i="27" s="1"/>
  <c r="J22" i="16"/>
  <c r="K22" i="16"/>
  <c r="L22" i="16"/>
  <c r="H23" i="16"/>
  <c r="H24" i="16"/>
  <c r="R21" i="43" s="1"/>
  <c r="R13" i="27" s="1"/>
  <c r="H25" i="16"/>
  <c r="H26" i="16"/>
  <c r="H27" i="16"/>
  <c r="F21" i="43" s="1"/>
  <c r="F13" i="27" s="1"/>
  <c r="H28" i="16"/>
  <c r="L21" i="43" s="1"/>
  <c r="L13" i="27" s="1"/>
  <c r="D29" i="16"/>
  <c r="E29" i="16"/>
  <c r="F29" i="16"/>
  <c r="G29" i="16"/>
  <c r="I29" i="16"/>
  <c r="J29" i="16"/>
  <c r="K29" i="16"/>
  <c r="L29" i="16"/>
  <c r="H30" i="16"/>
  <c r="E33" i="16"/>
  <c r="H34" i="16"/>
  <c r="H35" i="16"/>
  <c r="H36" i="16"/>
  <c r="H37" i="16"/>
  <c r="E38" i="16"/>
  <c r="E40" i="16" s="1"/>
  <c r="E42" i="16" s="1"/>
  <c r="G38" i="16"/>
  <c r="G40" i="16" s="1"/>
  <c r="G42" i="16" s="1"/>
  <c r="I38" i="16"/>
  <c r="I40" i="16" s="1"/>
  <c r="I42" i="16" s="1"/>
  <c r="H39" i="16"/>
  <c r="H41" i="16"/>
  <c r="H43" i="16"/>
  <c r="H44" i="16"/>
  <c r="O21" i="43" s="1"/>
  <c r="O13" i="27" s="1"/>
  <c r="H45" i="16"/>
  <c r="E46" i="16"/>
  <c r="F46" i="16"/>
  <c r="G46" i="16"/>
  <c r="I46" i="16"/>
  <c r="J46" i="16"/>
  <c r="J47" i="16" s="1"/>
  <c r="K46" i="16"/>
  <c r="K47" i="16" s="1"/>
  <c r="L46" i="16"/>
  <c r="L47" i="16" s="1"/>
  <c r="D47" i="16"/>
  <c r="D51" i="16"/>
  <c r="E51" i="16"/>
  <c r="F51" i="16"/>
  <c r="G51" i="16"/>
  <c r="I51" i="16"/>
  <c r="J51" i="16"/>
  <c r="K51" i="16"/>
  <c r="L51" i="16"/>
  <c r="H52" i="16"/>
  <c r="C22" i="44" s="1"/>
  <c r="C10" i="29" s="1"/>
  <c r="H53" i="16"/>
  <c r="F22" i="44" s="1"/>
  <c r="F10" i="29" s="1"/>
  <c r="H54" i="16"/>
  <c r="I22" i="44" s="1"/>
  <c r="I10" i="29" s="1"/>
  <c r="D55" i="16"/>
  <c r="E55" i="16"/>
  <c r="F55" i="16"/>
  <c r="G55" i="16"/>
  <c r="J55" i="16"/>
  <c r="K55" i="16"/>
  <c r="L55" i="16"/>
  <c r="H56" i="16"/>
  <c r="L22" i="44" s="1"/>
  <c r="O10" i="29" s="1"/>
  <c r="H57" i="16"/>
  <c r="H58" i="16"/>
  <c r="D61" i="16"/>
  <c r="E61" i="16"/>
  <c r="F61" i="16"/>
  <c r="G61" i="16"/>
  <c r="I61" i="16"/>
  <c r="I60" i="16" s="1"/>
  <c r="M22" i="44" s="1"/>
  <c r="J61" i="16"/>
  <c r="K61" i="16"/>
  <c r="L61" i="16"/>
  <c r="H64" i="16"/>
  <c r="O22" i="44" s="1"/>
  <c r="R10" i="29" s="1"/>
  <c r="E65" i="16"/>
  <c r="F65" i="16"/>
  <c r="G65" i="16"/>
  <c r="H65" i="16"/>
  <c r="I65" i="16"/>
  <c r="J65" i="16"/>
  <c r="K65" i="16"/>
  <c r="L65" i="16"/>
  <c r="H9" i="20"/>
  <c r="H10" i="20"/>
  <c r="H11" i="20"/>
  <c r="H12" i="20"/>
  <c r="H13" i="20"/>
  <c r="D14" i="20"/>
  <c r="D16" i="20" s="1"/>
  <c r="E14" i="20"/>
  <c r="E16" i="20" s="1"/>
  <c r="B17" i="43" s="1"/>
  <c r="F14" i="20"/>
  <c r="F16" i="20" s="1"/>
  <c r="G14" i="20"/>
  <c r="G16" i="20" s="1"/>
  <c r="I14" i="20"/>
  <c r="I16" i="20" s="1"/>
  <c r="D17" i="43" s="1"/>
  <c r="J14" i="20"/>
  <c r="J16" i="20" s="1"/>
  <c r="K14" i="20"/>
  <c r="K16" i="20" s="1"/>
  <c r="L14" i="20"/>
  <c r="L16" i="20" s="1"/>
  <c r="H15" i="20"/>
  <c r="H17" i="20"/>
  <c r="H18" i="20"/>
  <c r="H19" i="20"/>
  <c r="H20" i="20"/>
  <c r="H21" i="20"/>
  <c r="D22" i="20"/>
  <c r="E22" i="20"/>
  <c r="H17" i="43" s="1"/>
  <c r="H22" i="26" s="1"/>
  <c r="F22" i="20"/>
  <c r="G22" i="20"/>
  <c r="I22" i="20"/>
  <c r="J17" i="43" s="1"/>
  <c r="J22" i="26" s="1"/>
  <c r="J22" i="20"/>
  <c r="K22" i="20"/>
  <c r="L22" i="20"/>
  <c r="H23" i="20"/>
  <c r="H24" i="20"/>
  <c r="R17" i="43" s="1"/>
  <c r="R22" i="26" s="1"/>
  <c r="H25" i="20"/>
  <c r="H26" i="20"/>
  <c r="H27" i="20"/>
  <c r="F22" i="26" s="1"/>
  <c r="H28" i="20"/>
  <c r="L17" i="43" s="1"/>
  <c r="L22" i="26" s="1"/>
  <c r="D29" i="20"/>
  <c r="E29" i="20"/>
  <c r="F29" i="20"/>
  <c r="G29" i="20"/>
  <c r="I29" i="20"/>
  <c r="J29" i="20"/>
  <c r="K29" i="20"/>
  <c r="L29" i="20"/>
  <c r="H30" i="20"/>
  <c r="E33" i="20"/>
  <c r="H34" i="20"/>
  <c r="H35" i="20"/>
  <c r="H36" i="20"/>
  <c r="H37" i="20"/>
  <c r="E38" i="20"/>
  <c r="E40" i="20" s="1"/>
  <c r="E42" i="20" s="1"/>
  <c r="G38" i="20"/>
  <c r="G40" i="20" s="1"/>
  <c r="G42" i="20" s="1"/>
  <c r="I38" i="20"/>
  <c r="I40" i="20" s="1"/>
  <c r="I42" i="20" s="1"/>
  <c r="H39" i="20"/>
  <c r="H41" i="20"/>
  <c r="H43" i="20"/>
  <c r="H44" i="20"/>
  <c r="O17" i="43" s="1"/>
  <c r="O22" i="26" s="1"/>
  <c r="H45" i="20"/>
  <c r="E46" i="20"/>
  <c r="F46" i="20"/>
  <c r="G46" i="20"/>
  <c r="I46" i="20"/>
  <c r="J46" i="20"/>
  <c r="J47" i="20" s="1"/>
  <c r="K46" i="20"/>
  <c r="K47" i="20" s="1"/>
  <c r="L46" i="20"/>
  <c r="L47" i="20" s="1"/>
  <c r="D47" i="20"/>
  <c r="D51" i="20"/>
  <c r="E51" i="20"/>
  <c r="F51" i="20"/>
  <c r="G51" i="20"/>
  <c r="I51" i="20"/>
  <c r="J51" i="20"/>
  <c r="K51" i="20"/>
  <c r="L51" i="20"/>
  <c r="H52" i="20"/>
  <c r="C17" i="44" s="1"/>
  <c r="C21" i="28" s="1"/>
  <c r="H53" i="20"/>
  <c r="F17" i="44" s="1"/>
  <c r="F21" i="28" s="1"/>
  <c r="H54" i="20"/>
  <c r="I17" i="44" s="1"/>
  <c r="I21" i="28" s="1"/>
  <c r="D55" i="20"/>
  <c r="E55" i="20"/>
  <c r="F55" i="20"/>
  <c r="J55" i="20"/>
  <c r="K55" i="20"/>
  <c r="L55" i="20"/>
  <c r="H56" i="20"/>
  <c r="H57" i="20"/>
  <c r="H58" i="20"/>
  <c r="D61" i="20"/>
  <c r="E61" i="20"/>
  <c r="F61" i="20"/>
  <c r="G61" i="20"/>
  <c r="I61" i="20"/>
  <c r="I60" i="20" s="1"/>
  <c r="I55" i="20" s="1"/>
  <c r="J61" i="20"/>
  <c r="K61" i="20"/>
  <c r="L61" i="20"/>
  <c r="H62" i="20"/>
  <c r="R17" i="44" s="1"/>
  <c r="U21" i="28" s="1"/>
  <c r="H64" i="20"/>
  <c r="O17" i="44" s="1"/>
  <c r="R21" i="28" s="1"/>
  <c r="E65" i="20"/>
  <c r="F65" i="20"/>
  <c r="G65" i="20"/>
  <c r="H65" i="20"/>
  <c r="I65" i="20"/>
  <c r="J65" i="20"/>
  <c r="K65" i="20"/>
  <c r="L65" i="20"/>
  <c r="H9" i="19"/>
  <c r="H10" i="19"/>
  <c r="H11" i="19"/>
  <c r="H12" i="19"/>
  <c r="H13" i="19"/>
  <c r="D14" i="19"/>
  <c r="D16" i="19" s="1"/>
  <c r="E14" i="19"/>
  <c r="E16" i="19" s="1"/>
  <c r="B16" i="43" s="1"/>
  <c r="F14" i="19"/>
  <c r="F16" i="19" s="1"/>
  <c r="G14" i="19"/>
  <c r="G16" i="19" s="1"/>
  <c r="I14" i="19"/>
  <c r="I16" i="19" s="1"/>
  <c r="J14" i="19"/>
  <c r="J16" i="19" s="1"/>
  <c r="K14" i="19"/>
  <c r="K16" i="19" s="1"/>
  <c r="L14" i="19"/>
  <c r="L16" i="19" s="1"/>
  <c r="H15" i="19"/>
  <c r="H17" i="19"/>
  <c r="H18" i="19"/>
  <c r="H19" i="19"/>
  <c r="H20" i="19"/>
  <c r="H21" i="19"/>
  <c r="D22" i="19"/>
  <c r="E22" i="19"/>
  <c r="H16" i="43" s="1"/>
  <c r="H21" i="26" s="1"/>
  <c r="F22" i="19"/>
  <c r="G22" i="19"/>
  <c r="I22" i="19"/>
  <c r="J16" i="43" s="1"/>
  <c r="J21" i="26" s="1"/>
  <c r="J22" i="19"/>
  <c r="K22" i="19"/>
  <c r="L22" i="19"/>
  <c r="H23" i="19"/>
  <c r="H24" i="19"/>
  <c r="R16" i="43" s="1"/>
  <c r="R21" i="26" s="1"/>
  <c r="H25" i="19"/>
  <c r="H26" i="19"/>
  <c r="H27" i="19"/>
  <c r="F16" i="43" s="1"/>
  <c r="F21" i="26" s="1"/>
  <c r="H28" i="19"/>
  <c r="L16" i="43" s="1"/>
  <c r="L21" i="26" s="1"/>
  <c r="D29" i="19"/>
  <c r="E29" i="19"/>
  <c r="F29" i="19"/>
  <c r="G29" i="19"/>
  <c r="I29" i="19"/>
  <c r="J29" i="19"/>
  <c r="K29" i="19"/>
  <c r="L29" i="19"/>
  <c r="H30" i="19"/>
  <c r="E33" i="19"/>
  <c r="H34" i="19"/>
  <c r="H35" i="19"/>
  <c r="H36" i="19"/>
  <c r="H37" i="19"/>
  <c r="E38" i="19"/>
  <c r="E40" i="19" s="1"/>
  <c r="E42" i="19" s="1"/>
  <c r="F42" i="19"/>
  <c r="G38" i="19"/>
  <c r="G40" i="19" s="1"/>
  <c r="G42" i="19" s="1"/>
  <c r="I38" i="19"/>
  <c r="I40" i="19" s="1"/>
  <c r="I42" i="19" s="1"/>
  <c r="H39" i="19"/>
  <c r="H41" i="19"/>
  <c r="H43" i="19"/>
  <c r="H44" i="19"/>
  <c r="O16" i="43" s="1"/>
  <c r="O21" i="26" s="1"/>
  <c r="H45" i="19"/>
  <c r="E46" i="19"/>
  <c r="F46" i="19"/>
  <c r="G46" i="19"/>
  <c r="I46" i="19"/>
  <c r="J46" i="19"/>
  <c r="J47" i="19" s="1"/>
  <c r="K46" i="19"/>
  <c r="K47" i="19" s="1"/>
  <c r="L46" i="19"/>
  <c r="L47" i="19" s="1"/>
  <c r="D47" i="19"/>
  <c r="D51" i="19"/>
  <c r="E51" i="19"/>
  <c r="F51" i="19"/>
  <c r="G51" i="19"/>
  <c r="I51" i="19"/>
  <c r="J51" i="19"/>
  <c r="K51" i="19"/>
  <c r="L51" i="19"/>
  <c r="H52" i="19"/>
  <c r="C16" i="44" s="1"/>
  <c r="C20" i="28" s="1"/>
  <c r="H53" i="19"/>
  <c r="F16" i="44" s="1"/>
  <c r="F20" i="28" s="1"/>
  <c r="H54" i="19"/>
  <c r="I16" i="44" s="1"/>
  <c r="I20" i="28" s="1"/>
  <c r="D55" i="19"/>
  <c r="E55" i="19"/>
  <c r="F55" i="19"/>
  <c r="G55" i="19"/>
  <c r="J55" i="19"/>
  <c r="K55" i="19"/>
  <c r="L55" i="19"/>
  <c r="H56" i="19"/>
  <c r="H57" i="19"/>
  <c r="H58" i="19"/>
  <c r="D61" i="19"/>
  <c r="E61" i="19"/>
  <c r="F61" i="19"/>
  <c r="G61" i="19"/>
  <c r="I61" i="19"/>
  <c r="I60" i="19" s="1"/>
  <c r="J61" i="19"/>
  <c r="K61" i="19"/>
  <c r="L61" i="19"/>
  <c r="H62" i="19"/>
  <c r="R16" i="44" s="1"/>
  <c r="U20" i="28" s="1"/>
  <c r="H64" i="19"/>
  <c r="O16" i="44" s="1"/>
  <c r="O20" i="28" s="1"/>
  <c r="O22" i="28" s="1"/>
  <c r="O8" i="29" s="1"/>
  <c r="E65" i="19"/>
  <c r="F65" i="19"/>
  <c r="G65" i="19"/>
  <c r="H65" i="19"/>
  <c r="I65" i="19"/>
  <c r="J65" i="19"/>
  <c r="K65" i="19"/>
  <c r="L65" i="19"/>
  <c r="H9" i="17"/>
  <c r="H10" i="17"/>
  <c r="H11" i="17"/>
  <c r="H12" i="17"/>
  <c r="H13" i="17"/>
  <c r="D14" i="17"/>
  <c r="D16" i="17" s="1"/>
  <c r="E14" i="17"/>
  <c r="E16" i="17" s="1"/>
  <c r="F14" i="17"/>
  <c r="F16" i="17" s="1"/>
  <c r="G14" i="17"/>
  <c r="G16" i="17" s="1"/>
  <c r="I14" i="17"/>
  <c r="I16" i="17" s="1"/>
  <c r="J14" i="17"/>
  <c r="J16" i="17" s="1"/>
  <c r="K14" i="17"/>
  <c r="K16" i="17" s="1"/>
  <c r="L14" i="17"/>
  <c r="L16" i="17" s="1"/>
  <c r="H15" i="17"/>
  <c r="H17" i="17"/>
  <c r="H18" i="17"/>
  <c r="H19" i="17"/>
  <c r="H20" i="17"/>
  <c r="H21" i="17"/>
  <c r="D22" i="17"/>
  <c r="E22" i="17"/>
  <c r="H9" i="43" s="1"/>
  <c r="H14" i="26" s="1"/>
  <c r="F22" i="17"/>
  <c r="G22" i="17"/>
  <c r="I22" i="17"/>
  <c r="J22" i="17"/>
  <c r="K22" i="17"/>
  <c r="L22" i="17"/>
  <c r="H23" i="17"/>
  <c r="H24" i="17"/>
  <c r="R9" i="43" s="1"/>
  <c r="R14" i="26" s="1"/>
  <c r="H25" i="17"/>
  <c r="H26" i="17"/>
  <c r="H27" i="17"/>
  <c r="H28" i="17"/>
  <c r="D29" i="17"/>
  <c r="E29" i="17"/>
  <c r="F29" i="17"/>
  <c r="G29" i="17"/>
  <c r="I29" i="17"/>
  <c r="J29" i="17"/>
  <c r="K29" i="17"/>
  <c r="L29" i="17"/>
  <c r="H30" i="17"/>
  <c r="E33" i="17"/>
  <c r="H34" i="17"/>
  <c r="H35" i="17"/>
  <c r="H36" i="17"/>
  <c r="H37" i="17"/>
  <c r="E38" i="17"/>
  <c r="E40" i="17" s="1"/>
  <c r="E42" i="17" s="1"/>
  <c r="G38" i="17"/>
  <c r="G40" i="17" s="1"/>
  <c r="G42" i="17" s="1"/>
  <c r="I38" i="17"/>
  <c r="I40" i="17" s="1"/>
  <c r="I42" i="17" s="1"/>
  <c r="H39" i="17"/>
  <c r="H41" i="17"/>
  <c r="H43" i="17"/>
  <c r="H44" i="17"/>
  <c r="H45" i="17"/>
  <c r="E46" i="17"/>
  <c r="F46" i="17"/>
  <c r="G46" i="17"/>
  <c r="I46" i="17"/>
  <c r="J46" i="17"/>
  <c r="K46" i="17"/>
  <c r="K47" i="17" s="1"/>
  <c r="L46" i="17"/>
  <c r="L47" i="17" s="1"/>
  <c r="D47" i="17"/>
  <c r="J47" i="17"/>
  <c r="D51" i="17"/>
  <c r="E51" i="17"/>
  <c r="F51" i="17"/>
  <c r="G51" i="17"/>
  <c r="I51" i="17"/>
  <c r="J51" i="17"/>
  <c r="K51" i="17"/>
  <c r="L51" i="17"/>
  <c r="H52" i="17"/>
  <c r="C9" i="44" s="1"/>
  <c r="C13" i="28" s="1"/>
  <c r="H53" i="17"/>
  <c r="F9" i="44" s="1"/>
  <c r="F13" i="28" s="1"/>
  <c r="H54" i="17"/>
  <c r="I9" i="44" s="1"/>
  <c r="I13" i="28" s="1"/>
  <c r="D55" i="17"/>
  <c r="E55" i="17"/>
  <c r="F55" i="17"/>
  <c r="G55" i="17"/>
  <c r="J55" i="17"/>
  <c r="K55" i="17"/>
  <c r="L55" i="17"/>
  <c r="H56" i="17"/>
  <c r="H57" i="17"/>
  <c r="H58" i="17"/>
  <c r="D61" i="17"/>
  <c r="E61" i="17"/>
  <c r="F61" i="17"/>
  <c r="G61" i="17"/>
  <c r="I61" i="17"/>
  <c r="I60" i="17" s="1"/>
  <c r="I55" i="17" s="1"/>
  <c r="J61" i="17"/>
  <c r="K61" i="17"/>
  <c r="L61" i="17"/>
  <c r="H62" i="17"/>
  <c r="H64" i="17"/>
  <c r="E65" i="17"/>
  <c r="F65" i="17"/>
  <c r="G65" i="17"/>
  <c r="H65" i="17"/>
  <c r="I65" i="17"/>
  <c r="J65" i="17"/>
  <c r="K65" i="17"/>
  <c r="L65" i="17"/>
  <c r="H9" i="14"/>
  <c r="H10" i="14"/>
  <c r="H11" i="14"/>
  <c r="H12" i="14"/>
  <c r="H13" i="14"/>
  <c r="D14" i="14"/>
  <c r="D16" i="14" s="1"/>
  <c r="E14" i="14"/>
  <c r="E16" i="14" s="1"/>
  <c r="B15" i="43" s="1"/>
  <c r="F14" i="14"/>
  <c r="F16" i="14" s="1"/>
  <c r="G14" i="14"/>
  <c r="G16" i="14" s="1"/>
  <c r="I14" i="14"/>
  <c r="I16" i="14" s="1"/>
  <c r="D15" i="43" s="1"/>
  <c r="D20" i="26" s="1"/>
  <c r="J14" i="14"/>
  <c r="J16" i="14" s="1"/>
  <c r="K14" i="14"/>
  <c r="K16" i="14" s="1"/>
  <c r="L14" i="14"/>
  <c r="L16" i="14" s="1"/>
  <c r="H15" i="14"/>
  <c r="H17" i="14"/>
  <c r="H18" i="14"/>
  <c r="H19" i="14"/>
  <c r="H20" i="14"/>
  <c r="H21" i="14"/>
  <c r="D22" i="14"/>
  <c r="E22" i="14"/>
  <c r="H15" i="43" s="1"/>
  <c r="H20" i="26" s="1"/>
  <c r="F22" i="14"/>
  <c r="G22" i="14"/>
  <c r="I22" i="14"/>
  <c r="J22" i="14"/>
  <c r="K22" i="14"/>
  <c r="L22" i="14"/>
  <c r="H23" i="14"/>
  <c r="H24" i="14"/>
  <c r="R15" i="43" s="1"/>
  <c r="R20" i="26" s="1"/>
  <c r="H25" i="14"/>
  <c r="H26" i="14"/>
  <c r="H27" i="14"/>
  <c r="F15" i="43" s="1"/>
  <c r="F20" i="26" s="1"/>
  <c r="H28" i="14"/>
  <c r="L15" i="43" s="1"/>
  <c r="L20" i="26" s="1"/>
  <c r="D29" i="14"/>
  <c r="E29" i="14"/>
  <c r="F29" i="14"/>
  <c r="G29" i="14"/>
  <c r="I29" i="14"/>
  <c r="J29" i="14"/>
  <c r="K29" i="14"/>
  <c r="L29" i="14"/>
  <c r="H30" i="14"/>
  <c r="E33" i="14"/>
  <c r="H34" i="14"/>
  <c r="H35" i="14"/>
  <c r="H36" i="14"/>
  <c r="H37" i="14"/>
  <c r="E38" i="14"/>
  <c r="E40" i="14" s="1"/>
  <c r="E42" i="14" s="1"/>
  <c r="G38" i="14"/>
  <c r="I38" i="14"/>
  <c r="I40" i="14" s="1"/>
  <c r="I42" i="14" s="1"/>
  <c r="H39" i="14"/>
  <c r="H41" i="14"/>
  <c r="H43" i="14"/>
  <c r="H44" i="14"/>
  <c r="O15" i="43" s="1"/>
  <c r="O20" i="26" s="1"/>
  <c r="H45" i="14"/>
  <c r="E46" i="14"/>
  <c r="F46" i="14"/>
  <c r="G46" i="14"/>
  <c r="I46" i="14"/>
  <c r="J46" i="14"/>
  <c r="J47" i="14" s="1"/>
  <c r="K46" i="14"/>
  <c r="K47" i="14" s="1"/>
  <c r="L46" i="14"/>
  <c r="L47" i="14" s="1"/>
  <c r="D47" i="14"/>
  <c r="D51" i="14"/>
  <c r="E51" i="14"/>
  <c r="F51" i="14"/>
  <c r="G51" i="14"/>
  <c r="I51" i="14"/>
  <c r="J51" i="14"/>
  <c r="K51" i="14"/>
  <c r="L51" i="14"/>
  <c r="H52" i="14"/>
  <c r="C15" i="44" s="1"/>
  <c r="C19" i="28" s="1"/>
  <c r="H53" i="14"/>
  <c r="F15" i="44" s="1"/>
  <c r="F19" i="28" s="1"/>
  <c r="H54" i="14"/>
  <c r="I15" i="44" s="1"/>
  <c r="D55" i="14"/>
  <c r="E55" i="14"/>
  <c r="F55" i="14"/>
  <c r="G55" i="14"/>
  <c r="J55" i="14"/>
  <c r="K55" i="14"/>
  <c r="L55" i="14"/>
  <c r="H56" i="14"/>
  <c r="H57" i="14"/>
  <c r="H58" i="14"/>
  <c r="D61" i="14"/>
  <c r="E61" i="14"/>
  <c r="F61" i="14"/>
  <c r="G61" i="14"/>
  <c r="I61" i="14"/>
  <c r="I60" i="14" s="1"/>
  <c r="I55" i="14" s="1"/>
  <c r="J61" i="14"/>
  <c r="K61" i="14"/>
  <c r="L61" i="14"/>
  <c r="H62" i="14"/>
  <c r="R15" i="44" s="1"/>
  <c r="U19" i="28" s="1"/>
  <c r="H64" i="14"/>
  <c r="O15" i="44" s="1"/>
  <c r="E65" i="14"/>
  <c r="F65" i="14"/>
  <c r="G65" i="14"/>
  <c r="H65" i="14"/>
  <c r="I65" i="14"/>
  <c r="J65" i="14"/>
  <c r="K65" i="14"/>
  <c r="L65" i="14"/>
  <c r="E64" i="9"/>
  <c r="N64" i="9" s="1"/>
  <c r="H9" i="59"/>
  <c r="H10" i="59"/>
  <c r="H11" i="59"/>
  <c r="H12" i="59"/>
  <c r="H13" i="59"/>
  <c r="D14" i="59"/>
  <c r="D16" i="59" s="1"/>
  <c r="E14" i="59"/>
  <c r="E16" i="59" s="1"/>
  <c r="B14" i="43" s="1"/>
  <c r="F14" i="59"/>
  <c r="F16" i="59" s="1"/>
  <c r="G14" i="59"/>
  <c r="G16" i="59" s="1"/>
  <c r="I14" i="59"/>
  <c r="I16" i="59" s="1"/>
  <c r="D14" i="43" s="1"/>
  <c r="J14" i="59"/>
  <c r="K14" i="59"/>
  <c r="K16" i="59" s="1"/>
  <c r="L14" i="59"/>
  <c r="L16" i="59" s="1"/>
  <c r="H15" i="59"/>
  <c r="J16" i="59"/>
  <c r="H17" i="59"/>
  <c r="H18" i="59"/>
  <c r="H19" i="59"/>
  <c r="H20" i="59"/>
  <c r="H21" i="59"/>
  <c r="D22" i="59"/>
  <c r="E22" i="59"/>
  <c r="H14" i="43" s="1"/>
  <c r="H19" i="26" s="1"/>
  <c r="F22" i="59"/>
  <c r="G22" i="59"/>
  <c r="I22" i="59"/>
  <c r="J22" i="59"/>
  <c r="K22" i="59"/>
  <c r="L22" i="59"/>
  <c r="H23" i="59"/>
  <c r="H24" i="59"/>
  <c r="R14" i="43" s="1"/>
  <c r="R19" i="26" s="1"/>
  <c r="H25" i="59"/>
  <c r="H26" i="59"/>
  <c r="H27" i="59"/>
  <c r="H28" i="59"/>
  <c r="D29" i="59"/>
  <c r="E29" i="59"/>
  <c r="F29" i="59"/>
  <c r="G29" i="59"/>
  <c r="I29" i="59"/>
  <c r="J29" i="59"/>
  <c r="K29" i="59"/>
  <c r="L29" i="59"/>
  <c r="H30" i="59"/>
  <c r="E33" i="59"/>
  <c r="H34" i="59"/>
  <c r="H35" i="59"/>
  <c r="H36" i="59"/>
  <c r="H37" i="59"/>
  <c r="E38" i="59"/>
  <c r="E40" i="59" s="1"/>
  <c r="E42" i="59" s="1"/>
  <c r="F42" i="59"/>
  <c r="G38" i="59"/>
  <c r="G40" i="59" s="1"/>
  <c r="I38" i="59"/>
  <c r="I40" i="59" s="1"/>
  <c r="I42" i="59" s="1"/>
  <c r="H39" i="59"/>
  <c r="H41" i="59"/>
  <c r="H43" i="59"/>
  <c r="H44" i="59"/>
  <c r="H45" i="59"/>
  <c r="E46" i="59"/>
  <c r="F46" i="59"/>
  <c r="G46" i="59"/>
  <c r="I46" i="59"/>
  <c r="J46" i="59"/>
  <c r="J47" i="59" s="1"/>
  <c r="K46" i="59"/>
  <c r="K47" i="59" s="1"/>
  <c r="L46" i="59"/>
  <c r="L47" i="59" s="1"/>
  <c r="D47" i="59"/>
  <c r="D51" i="59"/>
  <c r="E51" i="59"/>
  <c r="F51" i="59"/>
  <c r="G51" i="59"/>
  <c r="I51" i="59"/>
  <c r="J51" i="59"/>
  <c r="K51" i="59"/>
  <c r="L51" i="59"/>
  <c r="H52" i="59"/>
  <c r="H53" i="59"/>
  <c r="H54" i="59"/>
  <c r="I14" i="44" s="1"/>
  <c r="I18" i="28" s="1"/>
  <c r="D55" i="59"/>
  <c r="E55" i="59"/>
  <c r="F55" i="59"/>
  <c r="G55" i="59"/>
  <c r="J55" i="59"/>
  <c r="K55" i="59"/>
  <c r="L55" i="59"/>
  <c r="H56" i="59"/>
  <c r="H57" i="59"/>
  <c r="H58" i="59"/>
  <c r="D61" i="59"/>
  <c r="E61" i="59"/>
  <c r="F61" i="59"/>
  <c r="G61" i="59"/>
  <c r="I61" i="59"/>
  <c r="I60" i="59" s="1"/>
  <c r="I55" i="59" s="1"/>
  <c r="J61" i="59"/>
  <c r="K61" i="59"/>
  <c r="L61" i="59"/>
  <c r="H62" i="59"/>
  <c r="R14" i="44" s="1"/>
  <c r="U18" i="28" s="1"/>
  <c r="H64" i="59"/>
  <c r="E65" i="59"/>
  <c r="F65" i="59"/>
  <c r="G65" i="59"/>
  <c r="H65" i="59"/>
  <c r="I65" i="59"/>
  <c r="J65" i="59"/>
  <c r="K65" i="59"/>
  <c r="L65" i="59"/>
  <c r="H9" i="60"/>
  <c r="H10" i="60"/>
  <c r="H11" i="60"/>
  <c r="H12" i="60"/>
  <c r="H13" i="60"/>
  <c r="D14" i="60"/>
  <c r="D16" i="60" s="1"/>
  <c r="E14" i="60"/>
  <c r="E16" i="60" s="1"/>
  <c r="B13" i="43" s="1"/>
  <c r="B18" i="26" s="1"/>
  <c r="F14" i="60"/>
  <c r="F16" i="60" s="1"/>
  <c r="G14" i="60"/>
  <c r="G16" i="60" s="1"/>
  <c r="I14" i="60"/>
  <c r="I16" i="60" s="1"/>
  <c r="D13" i="43" s="1"/>
  <c r="D18" i="26" s="1"/>
  <c r="J14" i="60"/>
  <c r="J16" i="60" s="1"/>
  <c r="K14" i="60"/>
  <c r="K16" i="60" s="1"/>
  <c r="L14" i="60"/>
  <c r="L16" i="60" s="1"/>
  <c r="H15" i="60"/>
  <c r="H17" i="60"/>
  <c r="H18" i="60"/>
  <c r="H19" i="60"/>
  <c r="H20" i="60"/>
  <c r="H21" i="60"/>
  <c r="D22" i="60"/>
  <c r="E22" i="60"/>
  <c r="H13" i="43" s="1"/>
  <c r="H18" i="26" s="1"/>
  <c r="F22" i="60"/>
  <c r="G22" i="60"/>
  <c r="I22" i="60"/>
  <c r="J22" i="60"/>
  <c r="K22" i="60"/>
  <c r="L22" i="60"/>
  <c r="H23" i="60"/>
  <c r="H24" i="60"/>
  <c r="R13" i="43" s="1"/>
  <c r="R18" i="26" s="1"/>
  <c r="H25" i="60"/>
  <c r="H26" i="60"/>
  <c r="H27" i="60"/>
  <c r="F13" i="43" s="1"/>
  <c r="F18" i="26" s="1"/>
  <c r="H28" i="60"/>
  <c r="D29" i="60"/>
  <c r="E29" i="60"/>
  <c r="F29" i="60"/>
  <c r="G29" i="60"/>
  <c r="I29" i="60"/>
  <c r="J29" i="60"/>
  <c r="K29" i="60"/>
  <c r="L29" i="60"/>
  <c r="H30" i="60"/>
  <c r="E33" i="60"/>
  <c r="H34" i="60"/>
  <c r="H35" i="60"/>
  <c r="H36" i="60"/>
  <c r="H37" i="60"/>
  <c r="E38" i="60"/>
  <c r="E40" i="60" s="1"/>
  <c r="E42" i="60" s="1"/>
  <c r="G38" i="60"/>
  <c r="G40" i="60" s="1"/>
  <c r="G42" i="60" s="1"/>
  <c r="I38" i="60"/>
  <c r="I40" i="60" s="1"/>
  <c r="I42" i="60" s="1"/>
  <c r="H39" i="60"/>
  <c r="H41" i="60"/>
  <c r="H43" i="60"/>
  <c r="H44" i="60"/>
  <c r="H45" i="60"/>
  <c r="E46" i="60"/>
  <c r="F46" i="60"/>
  <c r="G46" i="60"/>
  <c r="I46" i="60"/>
  <c r="J46" i="60"/>
  <c r="J47" i="60" s="1"/>
  <c r="K46" i="60"/>
  <c r="K47" i="60" s="1"/>
  <c r="L46" i="60"/>
  <c r="L47" i="60" s="1"/>
  <c r="D47" i="60"/>
  <c r="D51" i="60"/>
  <c r="E51" i="60"/>
  <c r="F51" i="60"/>
  <c r="G51" i="60"/>
  <c r="I51" i="60"/>
  <c r="J51" i="60"/>
  <c r="K51" i="60"/>
  <c r="L51" i="60"/>
  <c r="H52" i="60"/>
  <c r="C13" i="44" s="1"/>
  <c r="C17" i="28" s="1"/>
  <c r="H53" i="60"/>
  <c r="F13" i="44" s="1"/>
  <c r="F17" i="28" s="1"/>
  <c r="H54" i="60"/>
  <c r="I13" i="44" s="1"/>
  <c r="I17" i="28" s="1"/>
  <c r="D55" i="60"/>
  <c r="E55" i="60"/>
  <c r="F55" i="60"/>
  <c r="G55" i="60"/>
  <c r="I55" i="60"/>
  <c r="J55" i="60"/>
  <c r="K55" i="60"/>
  <c r="L55" i="60"/>
  <c r="H56" i="60"/>
  <c r="H57" i="60"/>
  <c r="H58" i="60"/>
  <c r="H60" i="60"/>
  <c r="D61" i="60"/>
  <c r="E61" i="60"/>
  <c r="F61" i="60"/>
  <c r="G61" i="60"/>
  <c r="I61" i="60"/>
  <c r="J61" i="60"/>
  <c r="K61" i="60"/>
  <c r="L61" i="60"/>
  <c r="H62" i="60"/>
  <c r="R13" i="44" s="1"/>
  <c r="U17" i="28" s="1"/>
  <c r="H64" i="60"/>
  <c r="E65" i="60"/>
  <c r="F65" i="60"/>
  <c r="G65" i="60"/>
  <c r="H65" i="60"/>
  <c r="I65" i="60"/>
  <c r="J65" i="60"/>
  <c r="K65" i="60"/>
  <c r="L65" i="60"/>
  <c r="H9" i="18"/>
  <c r="H10" i="18"/>
  <c r="H11" i="18"/>
  <c r="H12" i="18"/>
  <c r="H13" i="18"/>
  <c r="D14" i="18"/>
  <c r="D16" i="18" s="1"/>
  <c r="E14" i="18"/>
  <c r="E16" i="18" s="1"/>
  <c r="B12" i="43" s="1"/>
  <c r="F14" i="18"/>
  <c r="F16" i="18" s="1"/>
  <c r="G14" i="18"/>
  <c r="G16" i="18" s="1"/>
  <c r="I14" i="18"/>
  <c r="I16" i="18" s="1"/>
  <c r="D12" i="43" s="1"/>
  <c r="D17" i="26" s="1"/>
  <c r="J14" i="18"/>
  <c r="J16" i="18" s="1"/>
  <c r="K14" i="18"/>
  <c r="K16" i="18" s="1"/>
  <c r="L14" i="18"/>
  <c r="L16" i="18" s="1"/>
  <c r="H15" i="18"/>
  <c r="H17" i="18"/>
  <c r="H18" i="18"/>
  <c r="H19" i="18"/>
  <c r="H20" i="18"/>
  <c r="H21" i="18"/>
  <c r="D22" i="18"/>
  <c r="E22" i="18"/>
  <c r="H12" i="43" s="1"/>
  <c r="H17" i="26" s="1"/>
  <c r="F22" i="18"/>
  <c r="G22" i="18"/>
  <c r="I22" i="18"/>
  <c r="J12" i="43" s="1"/>
  <c r="J17" i="26" s="1"/>
  <c r="J22" i="18"/>
  <c r="K22" i="18"/>
  <c r="L22" i="18"/>
  <c r="H23" i="18"/>
  <c r="H24" i="18"/>
  <c r="R12" i="43" s="1"/>
  <c r="R17" i="26" s="1"/>
  <c r="H25" i="18"/>
  <c r="H26" i="18"/>
  <c r="H27" i="18"/>
  <c r="F12" i="43" s="1"/>
  <c r="F17" i="26" s="1"/>
  <c r="H28" i="18"/>
  <c r="L12" i="43" s="1"/>
  <c r="L17" i="26" s="1"/>
  <c r="D29" i="18"/>
  <c r="E29" i="18"/>
  <c r="F29" i="18"/>
  <c r="G29" i="18"/>
  <c r="I29" i="18"/>
  <c r="J29" i="18"/>
  <c r="K29" i="18"/>
  <c r="L29" i="18"/>
  <c r="H30" i="18"/>
  <c r="E33" i="18"/>
  <c r="H34" i="18"/>
  <c r="H35" i="18"/>
  <c r="H36" i="18"/>
  <c r="H37" i="18"/>
  <c r="E38" i="18"/>
  <c r="E40" i="18" s="1"/>
  <c r="E42" i="18" s="1"/>
  <c r="G38" i="18"/>
  <c r="G40" i="18" s="1"/>
  <c r="G42" i="18" s="1"/>
  <c r="I38" i="18"/>
  <c r="I40" i="18" s="1"/>
  <c r="I42" i="18" s="1"/>
  <c r="H39" i="18"/>
  <c r="H41" i="18"/>
  <c r="H43" i="18"/>
  <c r="H44" i="18"/>
  <c r="O12" i="43" s="1"/>
  <c r="O17" i="26" s="1"/>
  <c r="H45" i="18"/>
  <c r="E46" i="18"/>
  <c r="F46" i="18"/>
  <c r="G46" i="18"/>
  <c r="I46" i="18"/>
  <c r="J46" i="18"/>
  <c r="J47" i="18" s="1"/>
  <c r="K46" i="18"/>
  <c r="K47" i="18" s="1"/>
  <c r="L46" i="18"/>
  <c r="L47" i="18" s="1"/>
  <c r="D47" i="18"/>
  <c r="D51" i="18"/>
  <c r="E51" i="18"/>
  <c r="F51" i="18"/>
  <c r="G51" i="18"/>
  <c r="I51" i="18"/>
  <c r="J51" i="18"/>
  <c r="K51" i="18"/>
  <c r="L51" i="18"/>
  <c r="H52" i="18"/>
  <c r="C12" i="44" s="1"/>
  <c r="H53" i="18"/>
  <c r="F12" i="44" s="1"/>
  <c r="F16" i="28" s="1"/>
  <c r="H54" i="18"/>
  <c r="I12" i="44" s="1"/>
  <c r="I16" i="28" s="1"/>
  <c r="D55" i="18"/>
  <c r="E55" i="18"/>
  <c r="F55" i="18"/>
  <c r="G55" i="18"/>
  <c r="J55" i="18"/>
  <c r="K55" i="18"/>
  <c r="L55" i="18"/>
  <c r="H56" i="18"/>
  <c r="H57" i="18"/>
  <c r="H58" i="18"/>
  <c r="D61" i="18"/>
  <c r="E61" i="18"/>
  <c r="F61" i="18"/>
  <c r="G61" i="18"/>
  <c r="I61" i="18"/>
  <c r="I60" i="18" s="1"/>
  <c r="M12" i="44" s="1"/>
  <c r="M19" i="28" s="1"/>
  <c r="J61" i="18"/>
  <c r="K61" i="18"/>
  <c r="L61" i="18"/>
  <c r="H62" i="18"/>
  <c r="H64" i="18"/>
  <c r="O12" i="44" s="1"/>
  <c r="R19" i="28" s="1"/>
  <c r="E65" i="18"/>
  <c r="F65" i="18"/>
  <c r="G65" i="18"/>
  <c r="H65" i="18"/>
  <c r="I65" i="18"/>
  <c r="J65" i="18"/>
  <c r="K65" i="18"/>
  <c r="L65" i="18"/>
  <c r="H9" i="12"/>
  <c r="H10" i="12"/>
  <c r="H11" i="12"/>
  <c r="H12" i="12"/>
  <c r="H13" i="12"/>
  <c r="D14" i="12"/>
  <c r="D16" i="12" s="1"/>
  <c r="E14" i="12"/>
  <c r="E16" i="12" s="1"/>
  <c r="B11" i="43" s="1"/>
  <c r="B16" i="26" s="1"/>
  <c r="F14" i="12"/>
  <c r="F16" i="12" s="1"/>
  <c r="G14" i="12"/>
  <c r="G16" i="12" s="1"/>
  <c r="I14" i="12"/>
  <c r="I16" i="12" s="1"/>
  <c r="J14" i="12"/>
  <c r="J16" i="12" s="1"/>
  <c r="K14" i="12"/>
  <c r="K16" i="12" s="1"/>
  <c r="L14" i="12"/>
  <c r="L16" i="12" s="1"/>
  <c r="H15" i="12"/>
  <c r="H17" i="12"/>
  <c r="H18" i="12"/>
  <c r="H19" i="12"/>
  <c r="H20" i="12"/>
  <c r="H21" i="12"/>
  <c r="D22" i="12"/>
  <c r="E22" i="12"/>
  <c r="H11" i="43" s="1"/>
  <c r="H16" i="26" s="1"/>
  <c r="F22" i="12"/>
  <c r="G22" i="12"/>
  <c r="I22" i="12"/>
  <c r="J11" i="43" s="1"/>
  <c r="J16" i="26" s="1"/>
  <c r="J22" i="12"/>
  <c r="K22" i="12"/>
  <c r="L22" i="12"/>
  <c r="H23" i="12"/>
  <c r="H24" i="12"/>
  <c r="R11" i="43" s="1"/>
  <c r="R16" i="26" s="1"/>
  <c r="H25" i="12"/>
  <c r="H26" i="12"/>
  <c r="H27" i="12"/>
  <c r="F11" i="43" s="1"/>
  <c r="F16" i="26" s="1"/>
  <c r="D29" i="12"/>
  <c r="E29" i="12"/>
  <c r="F29" i="12"/>
  <c r="G29" i="12"/>
  <c r="H28" i="12" s="1"/>
  <c r="L11" i="43" s="1"/>
  <c r="L16" i="26" s="1"/>
  <c r="I29" i="12"/>
  <c r="J29" i="12"/>
  <c r="K29" i="12"/>
  <c r="L29" i="12"/>
  <c r="H30" i="12"/>
  <c r="E33" i="12"/>
  <c r="H34" i="12"/>
  <c r="H35" i="12"/>
  <c r="H36" i="12"/>
  <c r="E38" i="12"/>
  <c r="E40" i="12" s="1"/>
  <c r="E42" i="12" s="1"/>
  <c r="G38" i="12"/>
  <c r="H38" i="12" s="1"/>
  <c r="I38" i="12"/>
  <c r="I40" i="12" s="1"/>
  <c r="I42" i="12" s="1"/>
  <c r="F42" i="12"/>
  <c r="H43" i="12"/>
  <c r="H44" i="12"/>
  <c r="O11" i="43" s="1"/>
  <c r="O16" i="26" s="1"/>
  <c r="E46" i="12"/>
  <c r="F46" i="12"/>
  <c r="G46" i="12"/>
  <c r="H45" i="12" s="1"/>
  <c r="I46" i="12"/>
  <c r="J46" i="12"/>
  <c r="J47" i="12" s="1"/>
  <c r="K46" i="12"/>
  <c r="K47" i="12" s="1"/>
  <c r="L46" i="12"/>
  <c r="L47" i="12" s="1"/>
  <c r="D47" i="12"/>
  <c r="D51" i="12"/>
  <c r="E51" i="12"/>
  <c r="F51" i="12"/>
  <c r="G51" i="12"/>
  <c r="I51" i="12"/>
  <c r="J51" i="12"/>
  <c r="K51" i="12"/>
  <c r="L51" i="12"/>
  <c r="H52" i="12"/>
  <c r="C11" i="44" s="1"/>
  <c r="C15" i="28" s="1"/>
  <c r="H53" i="12"/>
  <c r="D55" i="12"/>
  <c r="E55" i="12"/>
  <c r="F55" i="12"/>
  <c r="G55" i="12"/>
  <c r="H54" i="12" s="1"/>
  <c r="I11" i="44" s="1"/>
  <c r="I15" i="28" s="1"/>
  <c r="J55" i="12"/>
  <c r="K55" i="12"/>
  <c r="L55" i="12"/>
  <c r="H56" i="12"/>
  <c r="H57" i="12"/>
  <c r="H58" i="12"/>
  <c r="D61" i="12"/>
  <c r="E61" i="12"/>
  <c r="F61" i="12"/>
  <c r="G61" i="12"/>
  <c r="G60" i="9" s="1"/>
  <c r="I61" i="12"/>
  <c r="I60" i="12" s="1"/>
  <c r="M11" i="44" s="1"/>
  <c r="M10" i="28" s="1"/>
  <c r="J61" i="12"/>
  <c r="K61" i="12"/>
  <c r="L61" i="12"/>
  <c r="H62" i="12"/>
  <c r="E65" i="12"/>
  <c r="F65" i="12"/>
  <c r="G65" i="12"/>
  <c r="H64" i="12" s="1"/>
  <c r="O11" i="44" s="1"/>
  <c r="R10" i="28" s="1"/>
  <c r="H65" i="12"/>
  <c r="I65" i="12"/>
  <c r="J65" i="12"/>
  <c r="K65" i="12"/>
  <c r="L65" i="12"/>
  <c r="H9" i="54"/>
  <c r="H10" i="54"/>
  <c r="H11" i="54"/>
  <c r="H12" i="54"/>
  <c r="H13" i="54"/>
  <c r="D14" i="54"/>
  <c r="D16" i="54" s="1"/>
  <c r="E14" i="54"/>
  <c r="E16" i="54" s="1"/>
  <c r="B8" i="43" s="1"/>
  <c r="F14" i="54"/>
  <c r="F16" i="54" s="1"/>
  <c r="G14" i="54"/>
  <c r="G16" i="54" s="1"/>
  <c r="I14" i="54"/>
  <c r="I16" i="54" s="1"/>
  <c r="J14" i="54"/>
  <c r="J16" i="54" s="1"/>
  <c r="K14" i="54"/>
  <c r="K16" i="54" s="1"/>
  <c r="L14" i="54"/>
  <c r="L16" i="54" s="1"/>
  <c r="H15" i="54"/>
  <c r="H17" i="54"/>
  <c r="H18" i="54"/>
  <c r="H19" i="54"/>
  <c r="H20" i="54"/>
  <c r="H21" i="54"/>
  <c r="D22" i="54"/>
  <c r="E22" i="54"/>
  <c r="H8" i="43" s="1"/>
  <c r="H13" i="26" s="1"/>
  <c r="F22" i="54"/>
  <c r="G22" i="54"/>
  <c r="I22" i="54"/>
  <c r="J22" i="54"/>
  <c r="K22" i="54"/>
  <c r="L22" i="54"/>
  <c r="H23" i="54"/>
  <c r="H24" i="54"/>
  <c r="R8" i="43" s="1"/>
  <c r="R13" i="26" s="1"/>
  <c r="H25" i="54"/>
  <c r="H26" i="54"/>
  <c r="H27" i="54"/>
  <c r="F8" i="43" s="1"/>
  <c r="H28" i="54"/>
  <c r="D29" i="54"/>
  <c r="E29" i="54"/>
  <c r="F29" i="54"/>
  <c r="G29" i="54"/>
  <c r="I29" i="54"/>
  <c r="J29" i="54"/>
  <c r="K29" i="54"/>
  <c r="L29" i="54"/>
  <c r="H30" i="54"/>
  <c r="E33" i="54"/>
  <c r="H34" i="54"/>
  <c r="H35" i="54"/>
  <c r="H36" i="54"/>
  <c r="H37" i="54"/>
  <c r="E38" i="54"/>
  <c r="E40" i="54" s="1"/>
  <c r="E42" i="54" s="1"/>
  <c r="G38" i="54"/>
  <c r="G40" i="54" s="1"/>
  <c r="G42" i="54" s="1"/>
  <c r="I38" i="54"/>
  <c r="I40" i="54" s="1"/>
  <c r="I42" i="54" s="1"/>
  <c r="H39" i="54"/>
  <c r="H41" i="54"/>
  <c r="H43" i="54"/>
  <c r="H44" i="54"/>
  <c r="H45" i="54"/>
  <c r="E46" i="54"/>
  <c r="F46" i="54"/>
  <c r="G46" i="54"/>
  <c r="I46" i="54"/>
  <c r="J46" i="54"/>
  <c r="K46" i="54"/>
  <c r="K47" i="54" s="1"/>
  <c r="L46" i="54"/>
  <c r="L47" i="54" s="1"/>
  <c r="D47" i="54"/>
  <c r="J47" i="54"/>
  <c r="D51" i="54"/>
  <c r="E51" i="54"/>
  <c r="F51" i="54"/>
  <c r="G51" i="54"/>
  <c r="I51" i="54"/>
  <c r="J51" i="54"/>
  <c r="K51" i="54"/>
  <c r="L51" i="54"/>
  <c r="H52" i="54"/>
  <c r="C8" i="44" s="1"/>
  <c r="C12" i="28" s="1"/>
  <c r="H53" i="54"/>
  <c r="F8" i="44" s="1"/>
  <c r="F12" i="28" s="1"/>
  <c r="H54" i="54"/>
  <c r="I8" i="44" s="1"/>
  <c r="I12" i="28" s="1"/>
  <c r="D55" i="54"/>
  <c r="E55" i="54"/>
  <c r="F55" i="54"/>
  <c r="G55" i="54"/>
  <c r="J55" i="54"/>
  <c r="K55" i="54"/>
  <c r="L55" i="54"/>
  <c r="H56" i="54"/>
  <c r="H57" i="54"/>
  <c r="H58" i="54"/>
  <c r="D61" i="54"/>
  <c r="E61" i="54"/>
  <c r="F61" i="54"/>
  <c r="G61" i="54"/>
  <c r="I61" i="54"/>
  <c r="I60" i="54" s="1"/>
  <c r="I55" i="54" s="1"/>
  <c r="J61" i="54"/>
  <c r="K61" i="54"/>
  <c r="L61" i="54"/>
  <c r="H62" i="54"/>
  <c r="H64" i="54"/>
  <c r="E65" i="54"/>
  <c r="F65" i="54"/>
  <c r="G65" i="54"/>
  <c r="H65" i="54"/>
  <c r="I65" i="54"/>
  <c r="J65" i="54"/>
  <c r="K65" i="54"/>
  <c r="L65" i="54"/>
  <c r="H9" i="13"/>
  <c r="H10" i="13"/>
  <c r="H11" i="13"/>
  <c r="H12" i="13"/>
  <c r="H13" i="13"/>
  <c r="D14" i="13"/>
  <c r="D16" i="13" s="1"/>
  <c r="E14" i="13"/>
  <c r="F14" i="13"/>
  <c r="F16" i="13" s="1"/>
  <c r="G14" i="13"/>
  <c r="G16" i="13" s="1"/>
  <c r="I14" i="13"/>
  <c r="I16" i="13" s="1"/>
  <c r="D7" i="43" s="1"/>
  <c r="J14" i="13"/>
  <c r="J16" i="13" s="1"/>
  <c r="K14" i="13"/>
  <c r="K16" i="13" s="1"/>
  <c r="L14" i="13"/>
  <c r="L16" i="13" s="1"/>
  <c r="H15" i="13"/>
  <c r="E16" i="13"/>
  <c r="B7" i="43" s="1"/>
  <c r="B12" i="26" s="1"/>
  <c r="H17" i="13"/>
  <c r="H18" i="13"/>
  <c r="H19" i="13"/>
  <c r="H20" i="13"/>
  <c r="H21" i="13"/>
  <c r="D22" i="13"/>
  <c r="E22" i="13"/>
  <c r="H7" i="43" s="1"/>
  <c r="H12" i="26" s="1"/>
  <c r="F22" i="13"/>
  <c r="G22" i="13"/>
  <c r="I22" i="13"/>
  <c r="J7" i="43" s="1"/>
  <c r="J12" i="26" s="1"/>
  <c r="J22" i="13"/>
  <c r="K22" i="13"/>
  <c r="L22" i="13"/>
  <c r="H23" i="13"/>
  <c r="H24" i="13"/>
  <c r="R7" i="43" s="1"/>
  <c r="R12" i="26" s="1"/>
  <c r="H25" i="13"/>
  <c r="H26" i="13"/>
  <c r="H27" i="13"/>
  <c r="F7" i="43" s="1"/>
  <c r="F12" i="26" s="1"/>
  <c r="H28" i="13"/>
  <c r="L7" i="43" s="1"/>
  <c r="L12" i="26" s="1"/>
  <c r="D29" i="13"/>
  <c r="E29" i="13"/>
  <c r="F29" i="13"/>
  <c r="G29" i="13"/>
  <c r="I29" i="13"/>
  <c r="J29" i="13"/>
  <c r="K29" i="13"/>
  <c r="L29" i="13"/>
  <c r="H30" i="13"/>
  <c r="E33" i="13"/>
  <c r="H34" i="13"/>
  <c r="H35" i="13"/>
  <c r="H36" i="13"/>
  <c r="H37" i="13"/>
  <c r="E38" i="13"/>
  <c r="E40" i="13" s="1"/>
  <c r="E42" i="13" s="1"/>
  <c r="G38" i="13"/>
  <c r="G40" i="13" s="1"/>
  <c r="G42" i="13" s="1"/>
  <c r="I38" i="13"/>
  <c r="I40" i="13" s="1"/>
  <c r="I42" i="13" s="1"/>
  <c r="J38" i="13"/>
  <c r="J40" i="13" s="1"/>
  <c r="J42" i="13" s="1"/>
  <c r="K38" i="13"/>
  <c r="H39" i="13"/>
  <c r="H41" i="13"/>
  <c r="H43" i="13"/>
  <c r="H44" i="13"/>
  <c r="O7" i="43" s="1"/>
  <c r="O12" i="26" s="1"/>
  <c r="H45" i="13"/>
  <c r="E46" i="13"/>
  <c r="F46" i="13"/>
  <c r="G46" i="13"/>
  <c r="I46" i="13"/>
  <c r="J46" i="13"/>
  <c r="K46" i="13"/>
  <c r="L46" i="13"/>
  <c r="L47" i="13" s="1"/>
  <c r="D47" i="13"/>
  <c r="D51" i="13"/>
  <c r="E51" i="13"/>
  <c r="F51" i="13"/>
  <c r="G51" i="13"/>
  <c r="I51" i="13"/>
  <c r="J51" i="13"/>
  <c r="K51" i="13"/>
  <c r="L51" i="13"/>
  <c r="H52" i="13"/>
  <c r="C7" i="44" s="1"/>
  <c r="C11" i="28" s="1"/>
  <c r="H53" i="13"/>
  <c r="H54" i="13"/>
  <c r="I7" i="44" s="1"/>
  <c r="I11" i="28" s="1"/>
  <c r="D55" i="13"/>
  <c r="E55" i="13"/>
  <c r="F55" i="13"/>
  <c r="G55" i="13"/>
  <c r="J55" i="13"/>
  <c r="K55" i="13"/>
  <c r="L55" i="13"/>
  <c r="H56" i="13"/>
  <c r="H57" i="13"/>
  <c r="H58" i="13"/>
  <c r="D61" i="13"/>
  <c r="E61" i="13"/>
  <c r="F61" i="13"/>
  <c r="G61" i="13"/>
  <c r="I61" i="13"/>
  <c r="I60" i="13" s="1"/>
  <c r="I55" i="13" s="1"/>
  <c r="J61" i="13"/>
  <c r="K61" i="13"/>
  <c r="L61" i="13"/>
  <c r="H62" i="13"/>
  <c r="R7" i="44" s="1"/>
  <c r="U11" i="28" s="1"/>
  <c r="H64" i="13"/>
  <c r="E65" i="13"/>
  <c r="F65" i="13"/>
  <c r="G65" i="13"/>
  <c r="H65" i="13"/>
  <c r="I65" i="13"/>
  <c r="J65" i="13"/>
  <c r="K65" i="13"/>
  <c r="L65" i="13"/>
  <c r="H9" i="11"/>
  <c r="H10" i="11"/>
  <c r="H11" i="11"/>
  <c r="H12" i="11"/>
  <c r="H13" i="11"/>
  <c r="D14" i="11"/>
  <c r="D16" i="11" s="1"/>
  <c r="E14" i="11"/>
  <c r="E16" i="11" s="1"/>
  <c r="B6" i="43" s="1"/>
  <c r="F14" i="11"/>
  <c r="F16" i="11" s="1"/>
  <c r="G14" i="11"/>
  <c r="G16" i="11" s="1"/>
  <c r="I14" i="11"/>
  <c r="I16" i="11" s="1"/>
  <c r="D6" i="43" s="1"/>
  <c r="D11" i="26" s="1"/>
  <c r="J14" i="11"/>
  <c r="J16" i="11" s="1"/>
  <c r="K14" i="11"/>
  <c r="K16" i="11" s="1"/>
  <c r="L14" i="11"/>
  <c r="L16" i="11" s="1"/>
  <c r="H15" i="11"/>
  <c r="H17" i="11"/>
  <c r="H18" i="11"/>
  <c r="H19" i="11"/>
  <c r="H20" i="11"/>
  <c r="H21" i="11"/>
  <c r="D22" i="11"/>
  <c r="E22" i="11"/>
  <c r="H6" i="43" s="1"/>
  <c r="F22" i="11"/>
  <c r="G22" i="11"/>
  <c r="I22" i="11"/>
  <c r="J6" i="43" s="1"/>
  <c r="J11" i="26" s="1"/>
  <c r="J22" i="11"/>
  <c r="K22" i="11"/>
  <c r="L22" i="11"/>
  <c r="H23" i="11"/>
  <c r="H24" i="11"/>
  <c r="R6" i="43" s="1"/>
  <c r="R11" i="26" s="1"/>
  <c r="H25" i="11"/>
  <c r="H26" i="11"/>
  <c r="H27" i="11"/>
  <c r="F6" i="43" s="1"/>
  <c r="F11" i="26" s="1"/>
  <c r="H28" i="11"/>
  <c r="L6" i="43" s="1"/>
  <c r="L11" i="26" s="1"/>
  <c r="D29" i="11"/>
  <c r="E29" i="11"/>
  <c r="F29" i="11"/>
  <c r="G29" i="11"/>
  <c r="I29" i="11"/>
  <c r="J29" i="11"/>
  <c r="K29" i="11"/>
  <c r="L29" i="11"/>
  <c r="H30" i="11"/>
  <c r="E33" i="11"/>
  <c r="H34" i="11"/>
  <c r="H35" i="11"/>
  <c r="H36" i="11"/>
  <c r="H37" i="11"/>
  <c r="E38" i="11"/>
  <c r="E40" i="11" s="1"/>
  <c r="E42" i="11" s="1"/>
  <c r="F42" i="11"/>
  <c r="G38" i="11"/>
  <c r="H38" i="11" s="1"/>
  <c r="I38" i="11"/>
  <c r="I40" i="11" s="1"/>
  <c r="H39" i="11"/>
  <c r="H41" i="11"/>
  <c r="H43" i="11"/>
  <c r="H44" i="11"/>
  <c r="O6" i="43" s="1"/>
  <c r="O11" i="26" s="1"/>
  <c r="H45" i="11"/>
  <c r="E46" i="11"/>
  <c r="F46" i="11"/>
  <c r="G46" i="11"/>
  <c r="I46" i="11"/>
  <c r="J46" i="11"/>
  <c r="J47" i="11" s="1"/>
  <c r="K46" i="11"/>
  <c r="K47" i="11" s="1"/>
  <c r="L46" i="11"/>
  <c r="L47" i="11" s="1"/>
  <c r="D47" i="11"/>
  <c r="D51" i="11"/>
  <c r="E51" i="11"/>
  <c r="F51" i="11"/>
  <c r="G51" i="11"/>
  <c r="I51" i="11"/>
  <c r="J51" i="11"/>
  <c r="K51" i="11"/>
  <c r="L51" i="11"/>
  <c r="H52" i="11"/>
  <c r="C6" i="44" s="1"/>
  <c r="C10" i="28" s="1"/>
  <c r="H53" i="11"/>
  <c r="F6" i="44" s="1"/>
  <c r="H54" i="11"/>
  <c r="D55" i="11"/>
  <c r="E55" i="11"/>
  <c r="F55" i="11"/>
  <c r="G55" i="11"/>
  <c r="J55" i="11"/>
  <c r="K55" i="11"/>
  <c r="L55" i="11"/>
  <c r="H56" i="11"/>
  <c r="H57" i="11"/>
  <c r="H58" i="11"/>
  <c r="D61" i="11"/>
  <c r="E61" i="11"/>
  <c r="F61" i="11"/>
  <c r="G61" i="11"/>
  <c r="I61" i="11"/>
  <c r="I60" i="11" s="1"/>
  <c r="I55" i="11" s="1"/>
  <c r="J61" i="11"/>
  <c r="K61" i="11"/>
  <c r="L61" i="11"/>
  <c r="H62" i="11"/>
  <c r="H64" i="11"/>
  <c r="E65" i="11"/>
  <c r="F65" i="11"/>
  <c r="G65" i="11"/>
  <c r="H65" i="11"/>
  <c r="I65" i="11"/>
  <c r="J65" i="11"/>
  <c r="K65" i="11"/>
  <c r="L65" i="11"/>
  <c r="H9" i="79"/>
  <c r="H10" i="79"/>
  <c r="H11" i="79"/>
  <c r="H12" i="79"/>
  <c r="H13" i="79"/>
  <c r="D14" i="79"/>
  <c r="D16" i="79" s="1"/>
  <c r="E14" i="79"/>
  <c r="E16" i="79" s="1"/>
  <c r="B20" i="43" s="1"/>
  <c r="F14" i="79"/>
  <c r="F16" i="79" s="1"/>
  <c r="G14" i="79"/>
  <c r="G16" i="79" s="1"/>
  <c r="I14" i="79"/>
  <c r="I16" i="79" s="1"/>
  <c r="D20" i="43" s="1"/>
  <c r="D12" i="27" s="1"/>
  <c r="J14" i="79"/>
  <c r="J16" i="79" s="1"/>
  <c r="K14" i="79"/>
  <c r="K16" i="79" s="1"/>
  <c r="L14" i="79"/>
  <c r="L16" i="79" s="1"/>
  <c r="H15" i="79"/>
  <c r="H17" i="79"/>
  <c r="H18" i="79"/>
  <c r="I20" i="43" s="1"/>
  <c r="I12" i="27" s="1"/>
  <c r="H19" i="79"/>
  <c r="H20" i="79"/>
  <c r="H21" i="79"/>
  <c r="D22" i="79"/>
  <c r="E22" i="79"/>
  <c r="H20" i="43" s="1"/>
  <c r="H12" i="27" s="1"/>
  <c r="F22" i="79"/>
  <c r="G22" i="79"/>
  <c r="I22" i="79"/>
  <c r="J22" i="79"/>
  <c r="K22" i="79"/>
  <c r="L22" i="79"/>
  <c r="H23" i="79"/>
  <c r="H24" i="79"/>
  <c r="H25" i="79"/>
  <c r="H26" i="79"/>
  <c r="H27" i="79"/>
  <c r="F20" i="43" s="1"/>
  <c r="F12" i="27" s="1"/>
  <c r="H28" i="79"/>
  <c r="D29" i="79"/>
  <c r="E29" i="79"/>
  <c r="F29" i="79"/>
  <c r="G29" i="79"/>
  <c r="I29" i="79"/>
  <c r="J29" i="79"/>
  <c r="K29" i="79"/>
  <c r="L29" i="79"/>
  <c r="H30" i="79"/>
  <c r="E33" i="79"/>
  <c r="H34" i="79"/>
  <c r="L20" i="43" s="1"/>
  <c r="L12" i="27" s="1"/>
  <c r="H35" i="79"/>
  <c r="H36" i="79"/>
  <c r="H37" i="79"/>
  <c r="E38" i="79"/>
  <c r="E40" i="79" s="1"/>
  <c r="E42" i="79" s="1"/>
  <c r="G38" i="79"/>
  <c r="G40" i="79" s="1"/>
  <c r="G42" i="79" s="1"/>
  <c r="I38" i="79"/>
  <c r="I40" i="79" s="1"/>
  <c r="I42" i="79" s="1"/>
  <c r="H39" i="79"/>
  <c r="H41" i="79"/>
  <c r="H43" i="79"/>
  <c r="H44" i="79"/>
  <c r="H45" i="79"/>
  <c r="E46" i="79"/>
  <c r="F46" i="79"/>
  <c r="G46" i="79"/>
  <c r="I46" i="79"/>
  <c r="J46" i="79"/>
  <c r="J47" i="79" s="1"/>
  <c r="K46" i="79"/>
  <c r="K47" i="79" s="1"/>
  <c r="L46" i="79"/>
  <c r="D47" i="79"/>
  <c r="D51" i="79"/>
  <c r="E51" i="79"/>
  <c r="F51" i="79"/>
  <c r="G51" i="79"/>
  <c r="I51" i="79"/>
  <c r="J51" i="79"/>
  <c r="K51" i="79"/>
  <c r="L51" i="79"/>
  <c r="H52" i="79"/>
  <c r="C21" i="44" s="1"/>
  <c r="C9" i="29" s="1"/>
  <c r="H53" i="79"/>
  <c r="F21" i="44" s="1"/>
  <c r="F9" i="29" s="1"/>
  <c r="H54" i="79"/>
  <c r="I21" i="44" s="1"/>
  <c r="D55" i="79"/>
  <c r="E55" i="79"/>
  <c r="F55" i="79"/>
  <c r="G55" i="79"/>
  <c r="J55" i="79"/>
  <c r="K55" i="79"/>
  <c r="L55" i="79"/>
  <c r="H56" i="79"/>
  <c r="H57" i="79"/>
  <c r="H58" i="79"/>
  <c r="H59" i="79"/>
  <c r="L21" i="44" s="1"/>
  <c r="L9" i="29" s="1"/>
  <c r="D61" i="79"/>
  <c r="E61" i="79"/>
  <c r="F61" i="79"/>
  <c r="G61" i="79"/>
  <c r="I61" i="79"/>
  <c r="I60" i="79" s="1"/>
  <c r="I55" i="79" s="1"/>
  <c r="J61" i="79"/>
  <c r="K61" i="79"/>
  <c r="L61" i="79"/>
  <c r="H62" i="79"/>
  <c r="H63" i="79"/>
  <c r="H63" i="9" s="1"/>
  <c r="H64" i="79"/>
  <c r="E65" i="79"/>
  <c r="F65" i="79"/>
  <c r="G65" i="79"/>
  <c r="H65" i="79"/>
  <c r="I65" i="79"/>
  <c r="J65" i="79"/>
  <c r="K65" i="79"/>
  <c r="L65" i="79"/>
  <c r="D9" i="9"/>
  <c r="E9" i="9"/>
  <c r="F9" i="9"/>
  <c r="G9" i="9"/>
  <c r="I9" i="9"/>
  <c r="D10" i="9"/>
  <c r="E10" i="9"/>
  <c r="N10" i="9" s="1"/>
  <c r="F10" i="9"/>
  <c r="G10" i="9"/>
  <c r="I10" i="9"/>
  <c r="K10" i="9"/>
  <c r="L10" i="9"/>
  <c r="D11" i="9"/>
  <c r="E11" i="9"/>
  <c r="N11" i="9" s="1"/>
  <c r="F11" i="9"/>
  <c r="G11" i="9"/>
  <c r="I11" i="9"/>
  <c r="K11" i="9"/>
  <c r="L11" i="9"/>
  <c r="D12" i="9"/>
  <c r="E12" i="9"/>
  <c r="F12" i="9"/>
  <c r="G12" i="9"/>
  <c r="I12" i="9"/>
  <c r="K12" i="9"/>
  <c r="L8" i="2" s="1"/>
  <c r="L12" i="9"/>
  <c r="M8" i="2" s="1"/>
  <c r="D13" i="9"/>
  <c r="E13" i="9"/>
  <c r="F13" i="9"/>
  <c r="G13" i="9"/>
  <c r="I13" i="9"/>
  <c r="K13" i="9"/>
  <c r="L9" i="2" s="1"/>
  <c r="L13" i="9"/>
  <c r="M9" i="2" s="1"/>
  <c r="E15" i="9"/>
  <c r="N15" i="9" s="1"/>
  <c r="F15" i="9"/>
  <c r="G15" i="9"/>
  <c r="F17" i="9"/>
  <c r="G17" i="9"/>
  <c r="L17" i="9"/>
  <c r="N17" i="9"/>
  <c r="D18" i="9"/>
  <c r="E18" i="9"/>
  <c r="N18" i="9" s="1"/>
  <c r="F18" i="9"/>
  <c r="G18" i="9"/>
  <c r="I18" i="9"/>
  <c r="K18" i="9"/>
  <c r="L18" i="9"/>
  <c r="D19" i="9"/>
  <c r="E19" i="9"/>
  <c r="N19" i="9" s="1"/>
  <c r="F19" i="9"/>
  <c r="G19" i="9"/>
  <c r="I19" i="9"/>
  <c r="K19" i="9"/>
  <c r="L19" i="9"/>
  <c r="D20" i="9"/>
  <c r="E20" i="9"/>
  <c r="F20" i="9"/>
  <c r="G16" i="2" s="1"/>
  <c r="G20" i="9"/>
  <c r="H16" i="2" s="1"/>
  <c r="I20" i="9"/>
  <c r="J16" i="2" s="1"/>
  <c r="K20" i="9"/>
  <c r="L16" i="2" s="1"/>
  <c r="L20" i="9"/>
  <c r="M16" i="2" s="1"/>
  <c r="D21" i="9"/>
  <c r="E21" i="9"/>
  <c r="N21" i="9" s="1"/>
  <c r="F21" i="9"/>
  <c r="G21" i="9"/>
  <c r="I21" i="9"/>
  <c r="K21" i="9"/>
  <c r="L17" i="2" s="1"/>
  <c r="L21" i="9"/>
  <c r="M17" i="2" s="1"/>
  <c r="E23" i="9"/>
  <c r="N23" i="9" s="1"/>
  <c r="F23" i="9"/>
  <c r="G23" i="9"/>
  <c r="D24" i="9"/>
  <c r="E24" i="9"/>
  <c r="N24" i="9" s="1"/>
  <c r="F24" i="9"/>
  <c r="G24" i="9"/>
  <c r="I24" i="9"/>
  <c r="K24" i="9"/>
  <c r="L24" i="9"/>
  <c r="D25" i="9"/>
  <c r="E25" i="9"/>
  <c r="F25" i="9"/>
  <c r="G25" i="9"/>
  <c r="I25" i="9"/>
  <c r="K25" i="9"/>
  <c r="L25" i="9"/>
  <c r="D26" i="9"/>
  <c r="E26" i="9"/>
  <c r="F26" i="9"/>
  <c r="G26" i="9"/>
  <c r="I26" i="9"/>
  <c r="K26" i="9"/>
  <c r="L26" i="9"/>
  <c r="D27" i="9"/>
  <c r="E27" i="9"/>
  <c r="N27" i="9" s="1"/>
  <c r="F27" i="9"/>
  <c r="G27" i="9"/>
  <c r="I27" i="9"/>
  <c r="K27" i="9"/>
  <c r="L27" i="9"/>
  <c r="D28" i="9"/>
  <c r="E28" i="9"/>
  <c r="F28" i="9"/>
  <c r="G28" i="9"/>
  <c r="I28" i="9"/>
  <c r="K28" i="9"/>
  <c r="L28" i="9"/>
  <c r="E30" i="9"/>
  <c r="N30" i="9" s="1"/>
  <c r="K30" i="9"/>
  <c r="L30" i="9"/>
  <c r="E31" i="9"/>
  <c r="N31" i="9" s="1"/>
  <c r="F31" i="9"/>
  <c r="G31" i="9"/>
  <c r="K31" i="9"/>
  <c r="L31" i="9"/>
  <c r="E32" i="9"/>
  <c r="N32" i="9" s="1"/>
  <c r="F32" i="9"/>
  <c r="G32" i="9"/>
  <c r="K32" i="9"/>
  <c r="L32" i="9"/>
  <c r="K33" i="9"/>
  <c r="L33" i="9"/>
  <c r="E34" i="9"/>
  <c r="N34" i="9" s="1"/>
  <c r="F34" i="9"/>
  <c r="G34" i="9"/>
  <c r="I34" i="9"/>
  <c r="K34" i="9"/>
  <c r="L29" i="2" s="1"/>
  <c r="L34" i="2" s="1"/>
  <c r="L34" i="9"/>
  <c r="M29" i="2" s="1"/>
  <c r="M34" i="2" s="1"/>
  <c r="E35" i="9"/>
  <c r="N35" i="9" s="1"/>
  <c r="F35" i="9"/>
  <c r="G35" i="9"/>
  <c r="I35" i="9"/>
  <c r="K35" i="9"/>
  <c r="L35" i="9"/>
  <c r="E36" i="9"/>
  <c r="N36" i="9" s="1"/>
  <c r="F36" i="9"/>
  <c r="G36" i="9"/>
  <c r="I36" i="9"/>
  <c r="K36" i="9"/>
  <c r="L36" i="9"/>
  <c r="E37" i="9"/>
  <c r="N37" i="9" s="1"/>
  <c r="F37" i="9"/>
  <c r="I37" i="9"/>
  <c r="K37" i="9"/>
  <c r="L37" i="9"/>
  <c r="L38" i="9"/>
  <c r="E39" i="9"/>
  <c r="F39" i="9"/>
  <c r="I39" i="9"/>
  <c r="K39" i="9"/>
  <c r="L39" i="9"/>
  <c r="L40" i="9"/>
  <c r="E41" i="9"/>
  <c r="N41" i="9" s="1"/>
  <c r="F41" i="9"/>
  <c r="I41" i="9"/>
  <c r="K41" i="9"/>
  <c r="L41" i="9"/>
  <c r="L42" i="9"/>
  <c r="E43" i="9"/>
  <c r="F43" i="9"/>
  <c r="G35" i="2" s="1"/>
  <c r="G43" i="9"/>
  <c r="H35" i="2" s="1"/>
  <c r="I43" i="9"/>
  <c r="J35" i="2" s="1"/>
  <c r="K43" i="9"/>
  <c r="L43" i="9"/>
  <c r="D44" i="9"/>
  <c r="E44" i="9"/>
  <c r="N44" i="9" s="1"/>
  <c r="F44" i="9"/>
  <c r="G44" i="9"/>
  <c r="I44" i="9"/>
  <c r="K44" i="9"/>
  <c r="L44" i="9"/>
  <c r="D45" i="9"/>
  <c r="E45" i="9"/>
  <c r="F37" i="2" s="1"/>
  <c r="F45" i="9"/>
  <c r="G37" i="2" s="1"/>
  <c r="G45" i="9"/>
  <c r="H37" i="2" s="1"/>
  <c r="I45" i="9"/>
  <c r="J37" i="2" s="1"/>
  <c r="K45" i="9"/>
  <c r="L45" i="9"/>
  <c r="N48" i="9"/>
  <c r="N50" i="9"/>
  <c r="D52" i="9"/>
  <c r="E52" i="9"/>
  <c r="N52" i="9" s="1"/>
  <c r="F52" i="9"/>
  <c r="G52" i="9"/>
  <c r="I52" i="9"/>
  <c r="K52" i="9"/>
  <c r="L52" i="9"/>
  <c r="D53" i="9"/>
  <c r="E53" i="9"/>
  <c r="N53" i="9" s="1"/>
  <c r="F53" i="9"/>
  <c r="G53" i="9"/>
  <c r="I53" i="9"/>
  <c r="K53" i="9"/>
  <c r="L53" i="9"/>
  <c r="D54" i="9"/>
  <c r="E54" i="9"/>
  <c r="F54" i="9"/>
  <c r="G54" i="9"/>
  <c r="I54" i="9"/>
  <c r="K54" i="9"/>
  <c r="L54" i="9"/>
  <c r="D56" i="9"/>
  <c r="E56" i="9"/>
  <c r="N56" i="9" s="1"/>
  <c r="F56" i="9"/>
  <c r="G56" i="9"/>
  <c r="I56" i="9"/>
  <c r="K56" i="9"/>
  <c r="L56" i="9"/>
  <c r="D57" i="9"/>
  <c r="E57" i="9"/>
  <c r="N57" i="9" s="1"/>
  <c r="F57" i="9"/>
  <c r="G57" i="9"/>
  <c r="I57" i="9"/>
  <c r="K57" i="9"/>
  <c r="L57" i="9"/>
  <c r="E58" i="9"/>
  <c r="F58" i="9"/>
  <c r="G58" i="9"/>
  <c r="I58" i="9"/>
  <c r="K58" i="9"/>
  <c r="L58" i="9"/>
  <c r="E59" i="9"/>
  <c r="N59" i="9" s="1"/>
  <c r="F59" i="9"/>
  <c r="G59" i="9"/>
  <c r="I59" i="9"/>
  <c r="K59" i="9"/>
  <c r="L59" i="9"/>
  <c r="D60" i="9"/>
  <c r="E60" i="9"/>
  <c r="N60" i="9" s="1"/>
  <c r="F60" i="9"/>
  <c r="G86" i="2" s="1"/>
  <c r="K60" i="9"/>
  <c r="L60" i="9"/>
  <c r="E62" i="9"/>
  <c r="N62" i="9" s="1"/>
  <c r="F62" i="9"/>
  <c r="G62" i="9"/>
  <c r="I62" i="9"/>
  <c r="K62" i="9"/>
  <c r="L62" i="9"/>
  <c r="F63" i="9"/>
  <c r="G63" i="9"/>
  <c r="D64" i="9"/>
  <c r="F64" i="9"/>
  <c r="G64" i="9"/>
  <c r="I64" i="9"/>
  <c r="K64" i="9"/>
  <c r="L79" i="2" s="1"/>
  <c r="L64" i="9"/>
  <c r="M79" i="2" s="1"/>
  <c r="E65" i="9"/>
  <c r="N65" i="9" s="1"/>
  <c r="N66" i="9"/>
  <c r="N67" i="9"/>
  <c r="D10" i="8"/>
  <c r="E10" i="8"/>
  <c r="F10" i="8"/>
  <c r="H10" i="8"/>
  <c r="G11" i="8"/>
  <c r="I11" i="8" s="1"/>
  <c r="G12" i="8"/>
  <c r="G13" i="8"/>
  <c r="G14" i="8"/>
  <c r="G15" i="8"/>
  <c r="G16" i="8"/>
  <c r="G17" i="8"/>
  <c r="I17" i="8" s="1"/>
  <c r="D18" i="8"/>
  <c r="D20" i="3" s="1"/>
  <c r="E18" i="8"/>
  <c r="E20" i="3" s="1"/>
  <c r="F18" i="8"/>
  <c r="H18" i="8"/>
  <c r="H20" i="3" s="1"/>
  <c r="G19" i="8"/>
  <c r="I19" i="8" s="1"/>
  <c r="G20" i="8"/>
  <c r="I20" i="8" s="1"/>
  <c r="G21" i="8"/>
  <c r="G22" i="8"/>
  <c r="G23" i="8"/>
  <c r="G24" i="8"/>
  <c r="G25" i="8"/>
  <c r="G26" i="8"/>
  <c r="G27" i="8"/>
  <c r="G28" i="8"/>
  <c r="G29" i="8"/>
  <c r="G30" i="8"/>
  <c r="G31" i="8"/>
  <c r="I31" i="8" s="1"/>
  <c r="G32" i="8"/>
  <c r="I32" i="8" s="1"/>
  <c r="G33" i="8"/>
  <c r="G34" i="8"/>
  <c r="G35" i="8"/>
  <c r="G36" i="8"/>
  <c r="G37" i="8"/>
  <c r="G38" i="8"/>
  <c r="I38" i="8" s="1"/>
  <c r="G39" i="8"/>
  <c r="I39" i="8" s="1"/>
  <c r="D40" i="8"/>
  <c r="D21" i="3" s="1"/>
  <c r="F40" i="8"/>
  <c r="H40" i="8"/>
  <c r="G41" i="8"/>
  <c r="I41" i="8" s="1"/>
  <c r="D42" i="8"/>
  <c r="D22" i="3" s="1"/>
  <c r="E42" i="8"/>
  <c r="F42" i="8"/>
  <c r="F22" i="3" s="1"/>
  <c r="H42" i="8"/>
  <c r="G43" i="8"/>
  <c r="G44" i="8"/>
  <c r="G45" i="8"/>
  <c r="G46" i="8"/>
  <c r="G47" i="8"/>
  <c r="G48" i="8"/>
  <c r="J49" i="8"/>
  <c r="K49" i="8"/>
  <c r="G50" i="8"/>
  <c r="G51" i="8"/>
  <c r="G52" i="8"/>
  <c r="G53" i="8"/>
  <c r="D54" i="8"/>
  <c r="D82" i="8" s="1"/>
  <c r="E54" i="8"/>
  <c r="E82" i="8" s="1"/>
  <c r="F54" i="8"/>
  <c r="F82" i="8" s="1"/>
  <c r="H54" i="8"/>
  <c r="H30" i="3" s="1"/>
  <c r="G55" i="8"/>
  <c r="I55" i="8" s="1"/>
  <c r="G56" i="8"/>
  <c r="G57" i="8"/>
  <c r="G58" i="8"/>
  <c r="G59" i="8"/>
  <c r="I59" i="8" s="1"/>
  <c r="G60" i="8"/>
  <c r="I60" i="8" s="1"/>
  <c r="G61" i="8"/>
  <c r="G62" i="8"/>
  <c r="G63" i="8"/>
  <c r="G64" i="8"/>
  <c r="G65" i="8"/>
  <c r="I65" i="8" s="1"/>
  <c r="G66" i="8"/>
  <c r="G67" i="8"/>
  <c r="G68" i="8"/>
  <c r="G69" i="8"/>
  <c r="G70" i="8"/>
  <c r="G71" i="8"/>
  <c r="G72" i="8"/>
  <c r="G73" i="8"/>
  <c r="G74" i="8"/>
  <c r="G75" i="8"/>
  <c r="G77" i="8"/>
  <c r="G78" i="8"/>
  <c r="G79" i="8"/>
  <c r="G80" i="8"/>
  <c r="G81" i="8"/>
  <c r="J81" i="8"/>
  <c r="J84" i="8" s="1"/>
  <c r="K81" i="8"/>
  <c r="K84" i="8" s="1"/>
  <c r="G83" i="8"/>
  <c r="D84" i="8"/>
  <c r="E84" i="8"/>
  <c r="F84" i="8"/>
  <c r="G85" i="8"/>
  <c r="G86" i="8"/>
  <c r="D87" i="8"/>
  <c r="E87" i="8"/>
  <c r="G87" i="8" s="1"/>
  <c r="D88" i="8"/>
  <c r="E88" i="8"/>
  <c r="F88" i="8"/>
  <c r="H88" i="8"/>
  <c r="G89" i="8"/>
  <c r="I89" i="8" s="1"/>
  <c r="G90" i="8"/>
  <c r="D91" i="8"/>
  <c r="D94" i="8" s="1"/>
  <c r="D96" i="8" s="1"/>
  <c r="E91" i="8"/>
  <c r="E94" i="8" s="1"/>
  <c r="F91" i="8"/>
  <c r="F40" i="3" s="1"/>
  <c r="H56" i="2" s="1"/>
  <c r="H91" i="8"/>
  <c r="H94" i="8" s="1"/>
  <c r="H96" i="8" s="1"/>
  <c r="G92" i="8"/>
  <c r="G93" i="8"/>
  <c r="G95" i="8"/>
  <c r="G97" i="8"/>
  <c r="G99" i="8"/>
  <c r="D100" i="8"/>
  <c r="E100" i="8"/>
  <c r="E108" i="8" s="1"/>
  <c r="F100" i="8"/>
  <c r="F108" i="8" s="1"/>
  <c r="H100" i="8"/>
  <c r="H108" i="8" s="1"/>
  <c r="G101" i="8"/>
  <c r="I101" i="8" s="1"/>
  <c r="G102" i="8"/>
  <c r="G103" i="8"/>
  <c r="G104" i="8"/>
  <c r="G105" i="8"/>
  <c r="G106" i="8"/>
  <c r="G107" i="8"/>
  <c r="I107" i="8" s="1"/>
  <c r="G110" i="8"/>
  <c r="D111" i="8"/>
  <c r="D122" i="8" s="1"/>
  <c r="E111" i="8"/>
  <c r="H111" i="8"/>
  <c r="G112" i="8"/>
  <c r="I112" i="8" s="1"/>
  <c r="G113" i="8"/>
  <c r="E114" i="8"/>
  <c r="F114" i="8"/>
  <c r="F64" i="3" s="1"/>
  <c r="H53" i="2" s="1"/>
  <c r="H114" i="8"/>
  <c r="G115" i="8"/>
  <c r="I115" i="8" s="1"/>
  <c r="G116" i="8"/>
  <c r="G117" i="8"/>
  <c r="I117" i="8" s="1"/>
  <c r="G118" i="8"/>
  <c r="G119" i="8"/>
  <c r="G120" i="8"/>
  <c r="G121" i="8"/>
  <c r="D128" i="8"/>
  <c r="E128" i="8"/>
  <c r="E80" i="3" s="1"/>
  <c r="F128" i="8"/>
  <c r="F80" i="3" s="1"/>
  <c r="H128" i="8"/>
  <c r="H80" i="3" s="1"/>
  <c r="G129" i="8"/>
  <c r="I129" i="8" s="1"/>
  <c r="G130" i="8"/>
  <c r="G131" i="8"/>
  <c r="I131" i="8" s="1"/>
  <c r="G132" i="8"/>
  <c r="G134" i="8"/>
  <c r="G135" i="8"/>
  <c r="G136" i="8"/>
  <c r="G139" i="8"/>
  <c r="G140" i="8"/>
  <c r="I140" i="8" s="1"/>
  <c r="G141" i="8"/>
  <c r="G142" i="8"/>
  <c r="G143" i="8"/>
  <c r="G144" i="8"/>
  <c r="G145" i="8"/>
  <c r="G146" i="8"/>
  <c r="G147" i="8"/>
  <c r="G148" i="8"/>
  <c r="G149" i="8"/>
  <c r="I149" i="8" s="1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D203" i="8"/>
  <c r="D81" i="3" s="1"/>
  <c r="E203" i="8"/>
  <c r="E81" i="3" s="1"/>
  <c r="F203" i="8"/>
  <c r="F81" i="3" s="1"/>
  <c r="H203" i="8"/>
  <c r="H81" i="3" s="1"/>
  <c r="G204" i="8"/>
  <c r="I204" i="8" s="1"/>
  <c r="G205" i="8"/>
  <c r="G207" i="8"/>
  <c r="G208" i="8"/>
  <c r="G209" i="8"/>
  <c r="G210" i="8"/>
  <c r="I210" i="8" s="1"/>
  <c r="G211" i="8"/>
  <c r="G212" i="8"/>
  <c r="G213" i="8"/>
  <c r="G214" i="8"/>
  <c r="I214" i="8" s="1"/>
  <c r="G215" i="8"/>
  <c r="I215" i="8" s="1"/>
  <c r="G216" i="8"/>
  <c r="D217" i="8"/>
  <c r="D82" i="3" s="1"/>
  <c r="E217" i="8"/>
  <c r="E82" i="3" s="1"/>
  <c r="F217" i="8"/>
  <c r="F82" i="3" s="1"/>
  <c r="H217" i="8"/>
  <c r="H82" i="3" s="1"/>
  <c r="G218" i="8"/>
  <c r="G219" i="8"/>
  <c r="G220" i="8"/>
  <c r="G221" i="8"/>
  <c r="G224" i="8"/>
  <c r="I224" i="8" s="1"/>
  <c r="G226" i="8"/>
  <c r="G227" i="8"/>
  <c r="G229" i="8"/>
  <c r="I229" i="8" s="1"/>
  <c r="G231" i="8"/>
  <c r="G233" i="8"/>
  <c r="G234" i="8"/>
  <c r="G235" i="8"/>
  <c r="G236" i="8"/>
  <c r="D238" i="8"/>
  <c r="E238" i="8"/>
  <c r="F238" i="8"/>
  <c r="G239" i="8"/>
  <c r="G240" i="8"/>
  <c r="G241" i="8"/>
  <c r="D242" i="8"/>
  <c r="F96" i="2" s="1"/>
  <c r="E242" i="8"/>
  <c r="G96" i="2" s="1"/>
  <c r="F242" i="8"/>
  <c r="H242" i="8"/>
  <c r="H88" i="3" s="1"/>
  <c r="H86" i="3" s="1"/>
  <c r="G243" i="8"/>
  <c r="I243" i="8" s="1"/>
  <c r="G244" i="8"/>
  <c r="G245" i="8"/>
  <c r="I245" i="8" s="1"/>
  <c r="D247" i="8"/>
  <c r="E10" i="7"/>
  <c r="F10" i="7"/>
  <c r="G10" i="7"/>
  <c r="F10" i="3" s="1"/>
  <c r="I10" i="7"/>
  <c r="H11" i="7"/>
  <c r="J11" i="7" s="1"/>
  <c r="E12" i="7"/>
  <c r="F12" i="7"/>
  <c r="G12" i="7"/>
  <c r="I12" i="7"/>
  <c r="H13" i="7"/>
  <c r="H14" i="7"/>
  <c r="H15" i="7"/>
  <c r="E16" i="7"/>
  <c r="F16" i="7"/>
  <c r="G16" i="7"/>
  <c r="I16" i="7"/>
  <c r="H17" i="7"/>
  <c r="H18" i="7"/>
  <c r="D19" i="7"/>
  <c r="E19" i="7"/>
  <c r="F19" i="7"/>
  <c r="G19" i="7"/>
  <c r="I19" i="7"/>
  <c r="H20" i="7"/>
  <c r="H21" i="7"/>
  <c r="E22" i="7"/>
  <c r="F22" i="7"/>
  <c r="G22" i="7"/>
  <c r="I22" i="7"/>
  <c r="H23" i="7"/>
  <c r="J23" i="7" s="1"/>
  <c r="H25" i="7"/>
  <c r="D26" i="7"/>
  <c r="K26" i="7"/>
  <c r="L26" i="7"/>
  <c r="H27" i="7"/>
  <c r="H28" i="7"/>
  <c r="H29" i="7"/>
  <c r="F30" i="7"/>
  <c r="E27" i="3" s="1"/>
  <c r="G30" i="7"/>
  <c r="F27" i="3" s="1"/>
  <c r="I30" i="7"/>
  <c r="H27" i="3" s="1"/>
  <c r="H31" i="7"/>
  <c r="J31" i="7" s="1"/>
  <c r="D32" i="7"/>
  <c r="D41" i="7" s="1"/>
  <c r="E32" i="7"/>
  <c r="E41" i="7" s="1"/>
  <c r="F32" i="7"/>
  <c r="G32" i="7"/>
  <c r="I32" i="7"/>
  <c r="K32" i="7"/>
  <c r="K41" i="7" s="1"/>
  <c r="L32" i="7"/>
  <c r="L41" i="7" s="1"/>
  <c r="H33" i="7"/>
  <c r="H34" i="7"/>
  <c r="H35" i="7"/>
  <c r="H36" i="7"/>
  <c r="H37" i="7"/>
  <c r="H38" i="7"/>
  <c r="J38" i="7" s="1"/>
  <c r="H39" i="7"/>
  <c r="H40" i="7"/>
  <c r="H42" i="7"/>
  <c r="H43" i="7"/>
  <c r="H44" i="7" s="1"/>
  <c r="E44" i="7"/>
  <c r="F44" i="7"/>
  <c r="G44" i="7"/>
  <c r="F34" i="3" s="1"/>
  <c r="F36" i="3" s="1"/>
  <c r="E45" i="7"/>
  <c r="F45" i="7"/>
  <c r="G45" i="7"/>
  <c r="K45" i="7"/>
  <c r="K58" i="7" s="1"/>
  <c r="K63" i="7" s="1"/>
  <c r="L45" i="7"/>
  <c r="L58" i="7" s="1"/>
  <c r="L63" i="7" s="1"/>
  <c r="H46" i="7"/>
  <c r="H47" i="7"/>
  <c r="H48" i="7"/>
  <c r="H49" i="7"/>
  <c r="H50" i="7"/>
  <c r="D52" i="7"/>
  <c r="D54" i="7" s="1"/>
  <c r="D58" i="7" s="1"/>
  <c r="D63" i="7" s="1"/>
  <c r="I52" i="7"/>
  <c r="I54" i="7" s="1"/>
  <c r="I58" i="7" s="1"/>
  <c r="K52" i="7"/>
  <c r="L52" i="7"/>
  <c r="H53" i="7"/>
  <c r="G55" i="7"/>
  <c r="F44" i="3" s="1"/>
  <c r="H59" i="7"/>
  <c r="J59" i="7" s="1"/>
  <c r="E62" i="7"/>
  <c r="F62" i="7"/>
  <c r="G62" i="7"/>
  <c r="I62" i="7"/>
  <c r="H64" i="7"/>
  <c r="H65" i="7"/>
  <c r="J65" i="7" s="1"/>
  <c r="D67" i="7"/>
  <c r="E67" i="7"/>
  <c r="D53" i="3" s="1"/>
  <c r="F42" i="2" s="1"/>
  <c r="F67" i="7"/>
  <c r="E53" i="3" s="1"/>
  <c r="G42" i="2" s="1"/>
  <c r="G67" i="7"/>
  <c r="F53" i="3" s="1"/>
  <c r="H42" i="2" s="1"/>
  <c r="I67" i="7"/>
  <c r="H53" i="3" s="1"/>
  <c r="K67" i="7"/>
  <c r="K53" i="3" s="1"/>
  <c r="L42" i="2" s="1"/>
  <c r="L67" i="7"/>
  <c r="H68" i="7"/>
  <c r="J68" i="7" s="1"/>
  <c r="H69" i="7"/>
  <c r="H70" i="7"/>
  <c r="H71" i="7"/>
  <c r="J71" i="7" s="1"/>
  <c r="H72" i="7"/>
  <c r="H73" i="7"/>
  <c r="H74" i="7"/>
  <c r="H75" i="7"/>
  <c r="H76" i="7"/>
  <c r="H77" i="7"/>
  <c r="J77" i="7" s="1"/>
  <c r="D78" i="7"/>
  <c r="E78" i="7"/>
  <c r="F78" i="7"/>
  <c r="G78" i="7"/>
  <c r="I78" i="7"/>
  <c r="H61" i="3" s="1"/>
  <c r="J50" i="2" s="1"/>
  <c r="K78" i="7"/>
  <c r="K61" i="3" s="1"/>
  <c r="L50" i="2" s="1"/>
  <c r="L78" i="7"/>
  <c r="L61" i="3" s="1"/>
  <c r="M50" i="2" s="1"/>
  <c r="H79" i="7"/>
  <c r="J79" i="7" s="1"/>
  <c r="H80" i="7"/>
  <c r="J80" i="7" s="1"/>
  <c r="H81" i="7"/>
  <c r="J81" i="7" s="1"/>
  <c r="H82" i="7"/>
  <c r="J82" i="7" s="1"/>
  <c r="H83" i="7"/>
  <c r="J83" i="7" s="1"/>
  <c r="H84" i="7"/>
  <c r="J84" i="7" s="1"/>
  <c r="H85" i="7"/>
  <c r="D91" i="7"/>
  <c r="E104" i="7"/>
  <c r="F91" i="7"/>
  <c r="F104" i="7" s="1"/>
  <c r="G91" i="7"/>
  <c r="G104" i="7" s="1"/>
  <c r="I91" i="7"/>
  <c r="K91" i="7"/>
  <c r="K104" i="7" s="1"/>
  <c r="L91" i="7"/>
  <c r="L104" i="7" s="1"/>
  <c r="H92" i="7"/>
  <c r="J92" i="7" s="1"/>
  <c r="H93" i="7"/>
  <c r="J93" i="7" s="1"/>
  <c r="H94" i="7"/>
  <c r="H95" i="7"/>
  <c r="J95" i="7" s="1"/>
  <c r="H96" i="7"/>
  <c r="H97" i="7"/>
  <c r="H98" i="7"/>
  <c r="J98" i="7" s="1"/>
  <c r="H99" i="7"/>
  <c r="H100" i="7"/>
  <c r="H101" i="7"/>
  <c r="H102" i="7"/>
  <c r="H103" i="7"/>
  <c r="D104" i="7"/>
  <c r="E10" i="6"/>
  <c r="F10" i="6"/>
  <c r="G10" i="6"/>
  <c r="I10" i="6"/>
  <c r="H11" i="6"/>
  <c r="H12" i="6"/>
  <c r="J12" i="6" s="1"/>
  <c r="H13" i="6"/>
  <c r="D14" i="6"/>
  <c r="E14" i="6"/>
  <c r="F14" i="6"/>
  <c r="G14" i="6"/>
  <c r="I14" i="6"/>
  <c r="K14" i="6"/>
  <c r="K11" i="3" s="1"/>
  <c r="L14" i="6"/>
  <c r="H15" i="6"/>
  <c r="J15" i="6" s="1"/>
  <c r="H17" i="6"/>
  <c r="J17" i="6" s="1"/>
  <c r="H18" i="6"/>
  <c r="H19" i="6"/>
  <c r="J19" i="6" s="1"/>
  <c r="D20" i="6"/>
  <c r="E20" i="6"/>
  <c r="F20" i="6"/>
  <c r="I20" i="6"/>
  <c r="K20" i="6"/>
  <c r="L20" i="6"/>
  <c r="H21" i="6"/>
  <c r="J21" i="6" s="1"/>
  <c r="H22" i="6"/>
  <c r="H24" i="6"/>
  <c r="J24" i="6" s="1"/>
  <c r="H26" i="6"/>
  <c r="J26" i="6" s="1"/>
  <c r="F27" i="6"/>
  <c r="G27" i="6"/>
  <c r="I27" i="6"/>
  <c r="H28" i="6"/>
  <c r="J28" i="6" s="1"/>
  <c r="H29" i="6"/>
  <c r="J29" i="6" s="1"/>
  <c r="H30" i="6"/>
  <c r="J30" i="6" s="1"/>
  <c r="E31" i="6"/>
  <c r="F31" i="6"/>
  <c r="G31" i="6"/>
  <c r="I31" i="6"/>
  <c r="H32" i="6"/>
  <c r="H33" i="6"/>
  <c r="H35" i="6"/>
  <c r="H38" i="6"/>
  <c r="H39" i="6"/>
  <c r="D40" i="6"/>
  <c r="D54" i="6" s="1"/>
  <c r="E40" i="6"/>
  <c r="E54" i="6" s="1"/>
  <c r="F40" i="6"/>
  <c r="F54" i="6" s="1"/>
  <c r="G40" i="6"/>
  <c r="G54" i="6" s="1"/>
  <c r="I40" i="6"/>
  <c r="I54" i="6" s="1"/>
  <c r="K40" i="6"/>
  <c r="K54" i="6" s="1"/>
  <c r="L40" i="6"/>
  <c r="H41" i="6"/>
  <c r="H42" i="6"/>
  <c r="H43" i="6"/>
  <c r="H45" i="6"/>
  <c r="H46" i="6"/>
  <c r="H47" i="6"/>
  <c r="J47" i="6" s="1"/>
  <c r="H48" i="6"/>
  <c r="H49" i="6"/>
  <c r="J49" i="6" s="1"/>
  <c r="H50" i="6"/>
  <c r="H51" i="6"/>
  <c r="H52" i="6"/>
  <c r="H53" i="6"/>
  <c r="H55" i="6"/>
  <c r="E56" i="6"/>
  <c r="E59" i="6" s="1"/>
  <c r="E60" i="6" s="1"/>
  <c r="F56" i="6"/>
  <c r="G56" i="6"/>
  <c r="G59" i="6" s="1"/>
  <c r="G60" i="6" s="1"/>
  <c r="H57" i="6"/>
  <c r="J57" i="6" s="1"/>
  <c r="H58" i="6"/>
  <c r="I59" i="6"/>
  <c r="I60" i="6" s="1"/>
  <c r="E63" i="6"/>
  <c r="F63" i="6"/>
  <c r="G63" i="6"/>
  <c r="I63" i="6"/>
  <c r="K63" i="6"/>
  <c r="L63" i="6"/>
  <c r="E64" i="6"/>
  <c r="F64" i="6"/>
  <c r="G64" i="6"/>
  <c r="I64" i="6"/>
  <c r="K64" i="6"/>
  <c r="L64" i="6"/>
  <c r="E65" i="6"/>
  <c r="F65" i="6"/>
  <c r="G65" i="6"/>
  <c r="I65" i="6"/>
  <c r="K65" i="6"/>
  <c r="L65" i="6"/>
  <c r="E66" i="6"/>
  <c r="D67" i="6"/>
  <c r="F67" i="6"/>
  <c r="G67" i="6"/>
  <c r="I67" i="6"/>
  <c r="D71" i="6"/>
  <c r="E71" i="6"/>
  <c r="F71" i="6"/>
  <c r="G71" i="6"/>
  <c r="I71" i="6"/>
  <c r="K71" i="6"/>
  <c r="L71" i="6"/>
  <c r="D72" i="6"/>
  <c r="E72" i="6"/>
  <c r="F72" i="6"/>
  <c r="G72" i="6"/>
  <c r="I72" i="6"/>
  <c r="E73" i="6"/>
  <c r="E74" i="6"/>
  <c r="F74" i="6"/>
  <c r="G74" i="6"/>
  <c r="I74" i="6"/>
  <c r="E75" i="6"/>
  <c r="F75" i="6"/>
  <c r="G75" i="6"/>
  <c r="I75" i="6"/>
  <c r="E76" i="6"/>
  <c r="F76" i="6"/>
  <c r="G76" i="6"/>
  <c r="E77" i="6"/>
  <c r="F77" i="6"/>
  <c r="G77" i="6"/>
  <c r="E78" i="6"/>
  <c r="F78" i="6"/>
  <c r="G78" i="6"/>
  <c r="E79" i="6"/>
  <c r="F79" i="6"/>
  <c r="G79" i="6"/>
  <c r="D83" i="6"/>
  <c r="E83" i="6"/>
  <c r="F83" i="6"/>
  <c r="G83" i="6"/>
  <c r="I83" i="6"/>
  <c r="K83" i="6"/>
  <c r="L83" i="6"/>
  <c r="H84" i="6"/>
  <c r="H85" i="6"/>
  <c r="H86" i="6"/>
  <c r="J86" i="6" s="1"/>
  <c r="D87" i="6"/>
  <c r="E87" i="6"/>
  <c r="F87" i="6"/>
  <c r="G87" i="6"/>
  <c r="I87" i="6"/>
  <c r="K87" i="6"/>
  <c r="L87" i="6"/>
  <c r="H88" i="6"/>
  <c r="H89" i="6"/>
  <c r="H90" i="6"/>
  <c r="J90" i="6" s="1"/>
  <c r="D91" i="6"/>
  <c r="E91" i="6"/>
  <c r="F91" i="6"/>
  <c r="G91" i="6"/>
  <c r="I91" i="6"/>
  <c r="K91" i="6"/>
  <c r="L91" i="6"/>
  <c r="H92" i="6"/>
  <c r="H93" i="6"/>
  <c r="H94" i="6"/>
  <c r="J94" i="6" s="1"/>
  <c r="D95" i="6"/>
  <c r="E95" i="6"/>
  <c r="F91" i="2" s="1"/>
  <c r="F95" i="6"/>
  <c r="G91" i="2" s="1"/>
  <c r="G95" i="6"/>
  <c r="H91" i="2" s="1"/>
  <c r="I95" i="6"/>
  <c r="J91" i="2" s="1"/>
  <c r="K95" i="6"/>
  <c r="L91" i="2" s="1"/>
  <c r="L95" i="6"/>
  <c r="M91" i="2" s="1"/>
  <c r="H96" i="6"/>
  <c r="H97" i="6"/>
  <c r="H98" i="6"/>
  <c r="J98" i="6" s="1"/>
  <c r="D99" i="6"/>
  <c r="E99" i="6"/>
  <c r="F99" i="6"/>
  <c r="G99" i="6"/>
  <c r="I99" i="6"/>
  <c r="K99" i="6"/>
  <c r="L99" i="6"/>
  <c r="H100" i="6"/>
  <c r="J100" i="6" s="1"/>
  <c r="H101" i="6"/>
  <c r="J101" i="6" s="1"/>
  <c r="H102" i="6"/>
  <c r="H103" i="6"/>
  <c r="E104" i="6"/>
  <c r="F104" i="6"/>
  <c r="G104" i="6"/>
  <c r="I104" i="6"/>
  <c r="K104" i="6"/>
  <c r="H105" i="6"/>
  <c r="H106" i="6"/>
  <c r="H107" i="6"/>
  <c r="J107" i="6" s="1"/>
  <c r="H108" i="6"/>
  <c r="D109" i="6"/>
  <c r="E109" i="6"/>
  <c r="F109" i="6"/>
  <c r="G109" i="6"/>
  <c r="I109" i="6"/>
  <c r="H110" i="6"/>
  <c r="H111" i="6"/>
  <c r="H112" i="6"/>
  <c r="H113" i="6"/>
  <c r="J113" i="6" s="1"/>
  <c r="D114" i="6"/>
  <c r="E114" i="6"/>
  <c r="F114" i="6"/>
  <c r="G114" i="6"/>
  <c r="I114" i="6"/>
  <c r="K114" i="6"/>
  <c r="L114" i="6"/>
  <c r="H115" i="6"/>
  <c r="H116" i="6"/>
  <c r="H117" i="6"/>
  <c r="J117" i="6" s="1"/>
  <c r="D118" i="6"/>
  <c r="E118" i="6"/>
  <c r="F118" i="6"/>
  <c r="G118" i="6"/>
  <c r="I118" i="6"/>
  <c r="K118" i="6"/>
  <c r="L118" i="6"/>
  <c r="H119" i="6"/>
  <c r="H120" i="6"/>
  <c r="H121" i="6"/>
  <c r="J121" i="6" s="1"/>
  <c r="D122" i="6"/>
  <c r="E122" i="6"/>
  <c r="F122" i="6"/>
  <c r="G122" i="6"/>
  <c r="I122" i="6"/>
  <c r="K122" i="6"/>
  <c r="L122" i="6"/>
  <c r="H123" i="6"/>
  <c r="H124" i="6"/>
  <c r="H125" i="6"/>
  <c r="J125" i="6" s="1"/>
  <c r="D126" i="6"/>
  <c r="E126" i="6"/>
  <c r="F126" i="6"/>
  <c r="G126" i="6"/>
  <c r="I126" i="6"/>
  <c r="H127" i="6"/>
  <c r="H128" i="6"/>
  <c r="H129" i="6"/>
  <c r="J129" i="6" s="1"/>
  <c r="H130" i="6"/>
  <c r="D131" i="6"/>
  <c r="E131" i="6"/>
  <c r="F131" i="6"/>
  <c r="G131" i="6"/>
  <c r="I131" i="6"/>
  <c r="K131" i="6"/>
  <c r="L131" i="6"/>
  <c r="H132" i="6"/>
  <c r="H133" i="6"/>
  <c r="H134" i="6"/>
  <c r="J134" i="6" s="1"/>
  <c r="H135" i="6"/>
  <c r="D136" i="6"/>
  <c r="E136" i="6"/>
  <c r="F136" i="6"/>
  <c r="G136" i="6"/>
  <c r="I136" i="6"/>
  <c r="H137" i="6"/>
  <c r="H138" i="6"/>
  <c r="H139" i="6"/>
  <c r="E140" i="6"/>
  <c r="F140" i="6"/>
  <c r="G140" i="6"/>
  <c r="I140" i="6"/>
  <c r="H141" i="6"/>
  <c r="H142" i="6"/>
  <c r="H143" i="6"/>
  <c r="J143" i="6" s="1"/>
  <c r="H144" i="6"/>
  <c r="D145" i="6"/>
  <c r="E145" i="6"/>
  <c r="F145" i="6"/>
  <c r="G145" i="6"/>
  <c r="I145" i="6"/>
  <c r="H146" i="6"/>
  <c r="H147" i="6"/>
  <c r="H148" i="6"/>
  <c r="D150" i="6"/>
  <c r="E150" i="6"/>
  <c r="F150" i="6"/>
  <c r="G150" i="6"/>
  <c r="I150" i="6"/>
  <c r="K150" i="6"/>
  <c r="L150" i="6"/>
  <c r="H151" i="6"/>
  <c r="H152" i="6"/>
  <c r="H153" i="6"/>
  <c r="J153" i="6" s="1"/>
  <c r="D154" i="6"/>
  <c r="E154" i="6"/>
  <c r="F154" i="6"/>
  <c r="G154" i="6"/>
  <c r="I154" i="6"/>
  <c r="K154" i="6"/>
  <c r="L154" i="6"/>
  <c r="H155" i="6"/>
  <c r="H156" i="6"/>
  <c r="H157" i="6"/>
  <c r="J157" i="6" s="1"/>
  <c r="E158" i="6"/>
  <c r="F158" i="6"/>
  <c r="G158" i="6"/>
  <c r="I158" i="6"/>
  <c r="H159" i="6"/>
  <c r="H160" i="6"/>
  <c r="H161" i="6"/>
  <c r="H162" i="6"/>
  <c r="J162" i="6" s="1"/>
  <c r="D165" i="6"/>
  <c r="E165" i="6"/>
  <c r="F165" i="6"/>
  <c r="G165" i="6"/>
  <c r="I165" i="6"/>
  <c r="K165" i="6"/>
  <c r="L165" i="6"/>
  <c r="H166" i="6"/>
  <c r="H167" i="6"/>
  <c r="H168" i="6"/>
  <c r="H169" i="6"/>
  <c r="D170" i="6"/>
  <c r="E170" i="6"/>
  <c r="F170" i="6"/>
  <c r="G170" i="6"/>
  <c r="I170" i="6"/>
  <c r="K170" i="6"/>
  <c r="L170" i="6"/>
  <c r="H171" i="6"/>
  <c r="H172" i="6"/>
  <c r="H173" i="6"/>
  <c r="J173" i="6" s="1"/>
  <c r="H174" i="6"/>
  <c r="E175" i="6"/>
  <c r="F175" i="6"/>
  <c r="G175" i="6"/>
  <c r="I175" i="6"/>
  <c r="K175" i="6"/>
  <c r="H176" i="6"/>
  <c r="H177" i="6"/>
  <c r="H178" i="6"/>
  <c r="J178" i="6" s="1"/>
  <c r="D180" i="6"/>
  <c r="E180" i="6"/>
  <c r="F180" i="6"/>
  <c r="G180" i="6"/>
  <c r="I180" i="6"/>
  <c r="K180" i="6"/>
  <c r="L180" i="6"/>
  <c r="H181" i="6"/>
  <c r="H182" i="6"/>
  <c r="H183" i="6"/>
  <c r="J183" i="6" s="1"/>
  <c r="H184" i="6"/>
  <c r="H185" i="6"/>
  <c r="E186" i="6"/>
  <c r="F186" i="6"/>
  <c r="G186" i="6"/>
  <c r="I186" i="6"/>
  <c r="H187" i="6"/>
  <c r="H188" i="6"/>
  <c r="H189" i="6"/>
  <c r="H190" i="6"/>
  <c r="J190" i="6" s="1"/>
  <c r="E191" i="6"/>
  <c r="F191" i="6"/>
  <c r="G191" i="6"/>
  <c r="I191" i="6"/>
  <c r="H192" i="6"/>
  <c r="H193" i="6"/>
  <c r="H194" i="6"/>
  <c r="J194" i="6" s="1"/>
  <c r="D195" i="6"/>
  <c r="E195" i="6"/>
  <c r="F195" i="6"/>
  <c r="G195" i="6"/>
  <c r="I195" i="6"/>
  <c r="K195" i="6"/>
  <c r="L195" i="6"/>
  <c r="H196" i="6"/>
  <c r="H197" i="6"/>
  <c r="H198" i="6"/>
  <c r="J198" i="6" s="1"/>
  <c r="E200" i="6"/>
  <c r="F200" i="6"/>
  <c r="G200" i="6"/>
  <c r="I200" i="6"/>
  <c r="H201" i="6"/>
  <c r="H202" i="6"/>
  <c r="H203" i="6"/>
  <c r="D204" i="6"/>
  <c r="E204" i="6"/>
  <c r="F204" i="6"/>
  <c r="G204" i="6"/>
  <c r="I204" i="6"/>
  <c r="K204" i="6"/>
  <c r="L204" i="6"/>
  <c r="H205" i="6"/>
  <c r="H206" i="6"/>
  <c r="H207" i="6"/>
  <c r="J207" i="6" s="1"/>
  <c r="H208" i="6"/>
  <c r="D209" i="6"/>
  <c r="E209" i="6"/>
  <c r="F209" i="6"/>
  <c r="G209" i="6"/>
  <c r="H210" i="6"/>
  <c r="H211" i="6"/>
  <c r="H212" i="6"/>
  <c r="D213" i="6"/>
  <c r="E213" i="6"/>
  <c r="F213" i="6"/>
  <c r="G213" i="6"/>
  <c r="K213" i="6"/>
  <c r="L213" i="6"/>
  <c r="H214" i="6"/>
  <c r="H215" i="6"/>
  <c r="H216" i="6"/>
  <c r="D217" i="6"/>
  <c r="E217" i="6"/>
  <c r="F217" i="6"/>
  <c r="G217" i="6"/>
  <c r="I217" i="6"/>
  <c r="K217" i="6"/>
  <c r="L217" i="6"/>
  <c r="H220" i="6"/>
  <c r="J220" i="6" s="1"/>
  <c r="D221" i="6"/>
  <c r="E221" i="6"/>
  <c r="F221" i="6"/>
  <c r="G221" i="6"/>
  <c r="K221" i="6"/>
  <c r="L221" i="6"/>
  <c r="H224" i="6"/>
  <c r="E225" i="6"/>
  <c r="F225" i="6"/>
  <c r="G225" i="6"/>
  <c r="H228" i="6"/>
  <c r="E229" i="6"/>
  <c r="F229" i="6"/>
  <c r="G229" i="6"/>
  <c r="H230" i="6"/>
  <c r="H231" i="6"/>
  <c r="H232" i="6"/>
  <c r="H233" i="6"/>
  <c r="E234" i="6"/>
  <c r="F234" i="6"/>
  <c r="G234" i="6"/>
  <c r="H237" i="6"/>
  <c r="H238" i="6"/>
  <c r="D239" i="6"/>
  <c r="E239" i="6"/>
  <c r="F239" i="6"/>
  <c r="G239" i="6"/>
  <c r="K239" i="6"/>
  <c r="L239" i="6"/>
  <c r="H242" i="6"/>
  <c r="H243" i="6"/>
  <c r="D244" i="6"/>
  <c r="F244" i="6"/>
  <c r="G244" i="6"/>
  <c r="K244" i="6"/>
  <c r="L244" i="6"/>
  <c r="H245" i="6"/>
  <c r="H246" i="6"/>
  <c r="H247" i="6"/>
  <c r="H248" i="6"/>
  <c r="H249" i="6"/>
  <c r="D251" i="6"/>
  <c r="E251" i="6"/>
  <c r="F251" i="6"/>
  <c r="G251" i="6"/>
  <c r="I251" i="6"/>
  <c r="K251" i="6"/>
  <c r="L251" i="6"/>
  <c r="H252" i="6"/>
  <c r="H253" i="6"/>
  <c r="H254" i="6"/>
  <c r="D255" i="6"/>
  <c r="E255" i="6"/>
  <c r="F255" i="6"/>
  <c r="K255" i="6"/>
  <c r="L255" i="6"/>
  <c r="H256" i="6"/>
  <c r="H257" i="6"/>
  <c r="H258" i="6"/>
  <c r="E260" i="6"/>
  <c r="F260" i="6"/>
  <c r="G260" i="6"/>
  <c r="H261" i="6"/>
  <c r="H262" i="6"/>
  <c r="H263" i="6"/>
  <c r="E264" i="6"/>
  <c r="H265" i="6"/>
  <c r="H266" i="6"/>
  <c r="H267" i="6"/>
  <c r="E269" i="6"/>
  <c r="H270" i="6"/>
  <c r="H271" i="6"/>
  <c r="H272" i="6"/>
  <c r="E274" i="6"/>
  <c r="H275" i="6"/>
  <c r="H276" i="6"/>
  <c r="H277" i="6"/>
  <c r="E279" i="6"/>
  <c r="H280" i="6"/>
  <c r="H281" i="6"/>
  <c r="H282" i="6"/>
  <c r="E284" i="6"/>
  <c r="H285" i="6"/>
  <c r="H286" i="6"/>
  <c r="H287" i="6"/>
  <c r="E289" i="6"/>
  <c r="H290" i="6"/>
  <c r="H291" i="6"/>
  <c r="H292" i="6"/>
  <c r="E294" i="6"/>
  <c r="H295" i="6"/>
  <c r="H296" i="6"/>
  <c r="H297" i="6"/>
  <c r="H299" i="6"/>
  <c r="I300" i="6"/>
  <c r="K300" i="6"/>
  <c r="L300" i="6"/>
  <c r="I301" i="6"/>
  <c r="K301" i="6"/>
  <c r="L301" i="6"/>
  <c r="E302" i="6"/>
  <c r="I302" i="6"/>
  <c r="K302" i="6"/>
  <c r="L302" i="6"/>
  <c r="E303" i="6"/>
  <c r="F303" i="6"/>
  <c r="G303" i="6"/>
  <c r="I303" i="6"/>
  <c r="K303" i="6"/>
  <c r="E304" i="6"/>
  <c r="D10" i="5"/>
  <c r="E10" i="5"/>
  <c r="F10" i="5"/>
  <c r="G10" i="5"/>
  <c r="I10" i="5"/>
  <c r="H11" i="5"/>
  <c r="H12" i="5"/>
  <c r="J12" i="5" s="1"/>
  <c r="H13" i="5"/>
  <c r="J13" i="5" s="1"/>
  <c r="H14" i="5"/>
  <c r="J14" i="5" s="1"/>
  <c r="D15" i="5"/>
  <c r="E15" i="5"/>
  <c r="F15" i="5"/>
  <c r="G15" i="5"/>
  <c r="I15" i="5"/>
  <c r="L15" i="5"/>
  <c r="H16" i="5"/>
  <c r="H17" i="5"/>
  <c r="J17" i="5" s="1"/>
  <c r="H18" i="5"/>
  <c r="J18" i="5" s="1"/>
  <c r="H19" i="5"/>
  <c r="J19" i="5" s="1"/>
  <c r="H20" i="5"/>
  <c r="J20" i="5" s="1"/>
  <c r="D21" i="5"/>
  <c r="E21" i="5"/>
  <c r="F21" i="5"/>
  <c r="G21" i="5"/>
  <c r="I21" i="5"/>
  <c r="K21" i="5"/>
  <c r="L21" i="5"/>
  <c r="H22" i="5"/>
  <c r="H23" i="5"/>
  <c r="J23" i="5" s="1"/>
  <c r="H24" i="5"/>
  <c r="H25" i="5"/>
  <c r="H26" i="5"/>
  <c r="J26" i="5" s="1"/>
  <c r="H27" i="5"/>
  <c r="J27" i="5" s="1"/>
  <c r="H28" i="5"/>
  <c r="E29" i="5"/>
  <c r="H29" i="5"/>
  <c r="I29" i="5"/>
  <c r="H30" i="5"/>
  <c r="D31" i="5"/>
  <c r="E31" i="5"/>
  <c r="F31" i="5"/>
  <c r="G31" i="5"/>
  <c r="I31" i="5"/>
  <c r="K31" i="5"/>
  <c r="L31" i="5"/>
  <c r="H32" i="5"/>
  <c r="J32" i="5" s="1"/>
  <c r="H33" i="5"/>
  <c r="J33" i="5" s="1"/>
  <c r="H34" i="5"/>
  <c r="J34" i="5" s="1"/>
  <c r="G35" i="5"/>
  <c r="H35" i="5" s="1"/>
  <c r="H36" i="5"/>
  <c r="H37" i="5"/>
  <c r="H39" i="5"/>
  <c r="H42" i="5"/>
  <c r="D43" i="5"/>
  <c r="D50" i="5" s="1"/>
  <c r="E43" i="5"/>
  <c r="E50" i="5" s="1"/>
  <c r="F43" i="5"/>
  <c r="F50" i="5" s="1"/>
  <c r="G43" i="5"/>
  <c r="G50" i="5" s="1"/>
  <c r="I43" i="5"/>
  <c r="K43" i="5"/>
  <c r="K50" i="5" s="1"/>
  <c r="L43" i="5"/>
  <c r="L50" i="5" s="1"/>
  <c r="H44" i="5"/>
  <c r="J44" i="5" s="1"/>
  <c r="H45" i="5"/>
  <c r="J45" i="5" s="1"/>
  <c r="H46" i="5"/>
  <c r="H47" i="5"/>
  <c r="J47" i="5" s="1"/>
  <c r="H48" i="5"/>
  <c r="H49" i="5"/>
  <c r="H52" i="5"/>
  <c r="H53" i="5"/>
  <c r="E54" i="5"/>
  <c r="F54" i="5"/>
  <c r="G54" i="5"/>
  <c r="I54" i="5"/>
  <c r="H55" i="5"/>
  <c r="E56" i="5"/>
  <c r="F56" i="5"/>
  <c r="G56" i="5"/>
  <c r="I56" i="5"/>
  <c r="E61" i="5"/>
  <c r="G61" i="5"/>
  <c r="H61" i="5" s="1"/>
  <c r="E62" i="5"/>
  <c r="F62" i="5"/>
  <c r="G62" i="5"/>
  <c r="D63" i="5"/>
  <c r="E63" i="5"/>
  <c r="F63" i="5"/>
  <c r="G63" i="5"/>
  <c r="I63" i="5"/>
  <c r="K63" i="5"/>
  <c r="L63" i="5"/>
  <c r="D64" i="5"/>
  <c r="E64" i="5"/>
  <c r="F64" i="5"/>
  <c r="G64" i="5"/>
  <c r="I64" i="5"/>
  <c r="K64" i="5"/>
  <c r="L64" i="5"/>
  <c r="D65" i="5"/>
  <c r="E65" i="5"/>
  <c r="F65" i="5"/>
  <c r="G65" i="5"/>
  <c r="I65" i="5"/>
  <c r="K65" i="5"/>
  <c r="L65" i="5"/>
  <c r="D66" i="5"/>
  <c r="E66" i="5"/>
  <c r="F66" i="5"/>
  <c r="G66" i="5"/>
  <c r="I66" i="5"/>
  <c r="K66" i="5"/>
  <c r="L66" i="5"/>
  <c r="D67" i="5"/>
  <c r="E67" i="5"/>
  <c r="F67" i="5"/>
  <c r="G67" i="5"/>
  <c r="I67" i="5"/>
  <c r="K67" i="5"/>
  <c r="L67" i="5"/>
  <c r="D71" i="5"/>
  <c r="E71" i="5"/>
  <c r="F71" i="5"/>
  <c r="G71" i="5"/>
  <c r="I71" i="5"/>
  <c r="K71" i="5"/>
  <c r="L71" i="5"/>
  <c r="H72" i="5"/>
  <c r="H73" i="5"/>
  <c r="H74" i="5"/>
  <c r="J74" i="5" s="1"/>
  <c r="D75" i="5"/>
  <c r="E75" i="5"/>
  <c r="F75" i="5"/>
  <c r="G75" i="5"/>
  <c r="I75" i="5"/>
  <c r="H76" i="5"/>
  <c r="H77" i="5"/>
  <c r="H78" i="5"/>
  <c r="J78" i="5" s="1"/>
  <c r="D79" i="5"/>
  <c r="E79" i="5"/>
  <c r="F79" i="5"/>
  <c r="G79" i="5"/>
  <c r="I79" i="5"/>
  <c r="K79" i="5"/>
  <c r="L79" i="5"/>
  <c r="H80" i="5"/>
  <c r="H81" i="5"/>
  <c r="H82" i="5"/>
  <c r="J82" i="5" s="1"/>
  <c r="D83" i="5"/>
  <c r="E83" i="5"/>
  <c r="F83" i="5"/>
  <c r="G83" i="5"/>
  <c r="I83" i="5"/>
  <c r="K83" i="5"/>
  <c r="L83" i="5"/>
  <c r="H84" i="5"/>
  <c r="H85" i="5"/>
  <c r="H86" i="5"/>
  <c r="J86" i="5" s="1"/>
  <c r="D87" i="5"/>
  <c r="E87" i="5"/>
  <c r="F87" i="5"/>
  <c r="G87" i="5"/>
  <c r="I87" i="5"/>
  <c r="K87" i="5"/>
  <c r="L87" i="5"/>
  <c r="H88" i="5"/>
  <c r="H89" i="5"/>
  <c r="H90" i="5"/>
  <c r="J90" i="5" s="1"/>
  <c r="D91" i="5"/>
  <c r="E91" i="5"/>
  <c r="F91" i="5"/>
  <c r="G91" i="5"/>
  <c r="I91" i="5"/>
  <c r="K91" i="5"/>
  <c r="L91" i="5"/>
  <c r="H92" i="5"/>
  <c r="H93" i="5"/>
  <c r="H94" i="5"/>
  <c r="J94" i="5" s="1"/>
  <c r="D95" i="5"/>
  <c r="E95" i="5"/>
  <c r="F95" i="5"/>
  <c r="G95" i="5"/>
  <c r="I95" i="5"/>
  <c r="K95" i="5"/>
  <c r="L95" i="5"/>
  <c r="H96" i="5"/>
  <c r="J96" i="5" s="1"/>
  <c r="H97" i="5"/>
  <c r="J97" i="5" s="1"/>
  <c r="H98" i="5"/>
  <c r="J98" i="5" s="1"/>
  <c r="H99" i="5"/>
  <c r="D100" i="5"/>
  <c r="E100" i="5"/>
  <c r="F100" i="5"/>
  <c r="G100" i="5"/>
  <c r="I100" i="5"/>
  <c r="K100" i="5"/>
  <c r="L100" i="5"/>
  <c r="H101" i="5"/>
  <c r="J101" i="5" s="1"/>
  <c r="H102" i="5"/>
  <c r="J102" i="5" s="1"/>
  <c r="H103" i="5"/>
  <c r="J103" i="5" s="1"/>
  <c r="D104" i="5"/>
  <c r="E104" i="5"/>
  <c r="F104" i="5"/>
  <c r="G104" i="5"/>
  <c r="I104" i="5"/>
  <c r="K104" i="5"/>
  <c r="L104" i="5"/>
  <c r="H105" i="5"/>
  <c r="H106" i="5"/>
  <c r="H107" i="5"/>
  <c r="J107" i="5" s="1"/>
  <c r="D108" i="5"/>
  <c r="E108" i="5"/>
  <c r="F108" i="5"/>
  <c r="G108" i="5"/>
  <c r="I108" i="5"/>
  <c r="H109" i="5"/>
  <c r="H110" i="5"/>
  <c r="H111" i="5"/>
  <c r="J111" i="5" s="1"/>
  <c r="D112" i="5"/>
  <c r="E112" i="5"/>
  <c r="F112" i="5"/>
  <c r="G112" i="5"/>
  <c r="I112" i="5"/>
  <c r="K112" i="5"/>
  <c r="L112" i="5"/>
  <c r="H113" i="5"/>
  <c r="H114" i="5"/>
  <c r="H115" i="5"/>
  <c r="J115" i="5" s="1"/>
  <c r="D116" i="5"/>
  <c r="E116" i="5"/>
  <c r="F116" i="5"/>
  <c r="G116" i="5"/>
  <c r="I116" i="5"/>
  <c r="K116" i="5"/>
  <c r="L116" i="5"/>
  <c r="H117" i="5"/>
  <c r="J117" i="5" s="1"/>
  <c r="H118" i="5"/>
  <c r="J118" i="5" s="1"/>
  <c r="H119" i="5"/>
  <c r="D120" i="5"/>
  <c r="E120" i="5"/>
  <c r="F120" i="5"/>
  <c r="G120" i="5"/>
  <c r="I120" i="5"/>
  <c r="H121" i="5"/>
  <c r="J121" i="5" s="1"/>
  <c r="H122" i="5"/>
  <c r="J122" i="5" s="1"/>
  <c r="H123" i="5"/>
  <c r="D124" i="5"/>
  <c r="E124" i="5"/>
  <c r="F124" i="5"/>
  <c r="G124" i="5"/>
  <c r="I124" i="5"/>
  <c r="K124" i="5"/>
  <c r="L124" i="5"/>
  <c r="H125" i="5"/>
  <c r="H126" i="5"/>
  <c r="H127" i="5"/>
  <c r="J127" i="5" s="1"/>
  <c r="D128" i="5"/>
  <c r="E128" i="5"/>
  <c r="F128" i="5"/>
  <c r="G128" i="5"/>
  <c r="I128" i="5"/>
  <c r="H129" i="5"/>
  <c r="H130" i="5"/>
  <c r="H131" i="5"/>
  <c r="D132" i="5"/>
  <c r="E132" i="5"/>
  <c r="F132" i="5"/>
  <c r="G132" i="5"/>
  <c r="I132" i="5"/>
  <c r="H133" i="5"/>
  <c r="H134" i="5"/>
  <c r="H135" i="5"/>
  <c r="D136" i="5"/>
  <c r="E136" i="5"/>
  <c r="F136" i="5"/>
  <c r="G136" i="5"/>
  <c r="I136" i="5"/>
  <c r="K136" i="5"/>
  <c r="L136" i="5"/>
  <c r="H137" i="5"/>
  <c r="H138" i="5"/>
  <c r="H139" i="5"/>
  <c r="D140" i="5"/>
  <c r="E140" i="5"/>
  <c r="D144" i="5"/>
  <c r="E144" i="5"/>
  <c r="F144" i="5"/>
  <c r="H144" i="5" s="1"/>
  <c r="H147" i="5"/>
  <c r="D148" i="5"/>
  <c r="E148" i="5"/>
  <c r="F148" i="5"/>
  <c r="G148" i="5"/>
  <c r="K148" i="5"/>
  <c r="L148" i="5"/>
  <c r="H149" i="5"/>
  <c r="H150" i="5"/>
  <c r="H151" i="5"/>
  <c r="D152" i="5"/>
  <c r="E152" i="5"/>
  <c r="F152" i="5"/>
  <c r="G152" i="5"/>
  <c r="K152" i="5"/>
  <c r="L152" i="5"/>
  <c r="H153" i="5"/>
  <c r="H154" i="5"/>
  <c r="H155" i="5"/>
  <c r="H156" i="5"/>
  <c r="E157" i="5"/>
  <c r="F157" i="5"/>
  <c r="G157" i="5"/>
  <c r="I157" i="5"/>
  <c r="K157" i="5"/>
  <c r="L157" i="5"/>
  <c r="E158" i="5"/>
  <c r="F158" i="5"/>
  <c r="G158" i="5"/>
  <c r="I158" i="5"/>
  <c r="K158" i="5"/>
  <c r="L158" i="5"/>
  <c r="E159" i="5"/>
  <c r="F159" i="5"/>
  <c r="I159" i="5"/>
  <c r="K159" i="5"/>
  <c r="L159" i="5"/>
  <c r="F160" i="5"/>
  <c r="G160" i="5"/>
  <c r="I160" i="5"/>
  <c r="H10" i="4"/>
  <c r="I10" i="4"/>
  <c r="F12" i="4"/>
  <c r="G12" i="4"/>
  <c r="I12" i="4"/>
  <c r="H13" i="4"/>
  <c r="H14" i="4"/>
  <c r="F15" i="4"/>
  <c r="G15" i="4"/>
  <c r="I15" i="4"/>
  <c r="H16" i="4"/>
  <c r="H17" i="4"/>
  <c r="H18" i="4"/>
  <c r="F19" i="4"/>
  <c r="G19" i="4"/>
  <c r="I19" i="4"/>
  <c r="H20" i="4"/>
  <c r="E21" i="4"/>
  <c r="E23" i="4" s="1"/>
  <c r="H22" i="4"/>
  <c r="K23" i="4"/>
  <c r="L23" i="4"/>
  <c r="E25" i="4"/>
  <c r="E32" i="4" s="1"/>
  <c r="F25" i="4"/>
  <c r="F32" i="4" s="1"/>
  <c r="G25" i="4"/>
  <c r="I25" i="4"/>
  <c r="I32" i="4" s="1"/>
  <c r="H26" i="4"/>
  <c r="J26" i="4" s="1"/>
  <c r="H27" i="4"/>
  <c r="J27" i="4" s="1"/>
  <c r="H28" i="4"/>
  <c r="H29" i="4"/>
  <c r="J29" i="4" s="1"/>
  <c r="H30" i="4"/>
  <c r="D32" i="4"/>
  <c r="K32" i="4"/>
  <c r="L32" i="4"/>
  <c r="H34" i="4"/>
  <c r="I34" i="4"/>
  <c r="H35" i="4"/>
  <c r="H36" i="4"/>
  <c r="H37" i="4"/>
  <c r="E38" i="4"/>
  <c r="E39" i="4" s="1"/>
  <c r="F38" i="4"/>
  <c r="F39" i="4" s="1"/>
  <c r="G38" i="4"/>
  <c r="G39" i="4" s="1"/>
  <c r="I38" i="4"/>
  <c r="K38" i="4"/>
  <c r="K39" i="4" s="1"/>
  <c r="L38" i="4"/>
  <c r="L39" i="4" s="1"/>
  <c r="E43" i="4"/>
  <c r="F43" i="4"/>
  <c r="G43" i="4"/>
  <c r="I43" i="4"/>
  <c r="E44" i="4"/>
  <c r="F44" i="4"/>
  <c r="G44" i="4"/>
  <c r="I44" i="4"/>
  <c r="E45" i="4"/>
  <c r="F45" i="4"/>
  <c r="G45" i="4"/>
  <c r="G46" i="4"/>
  <c r="H46" i="4" s="1"/>
  <c r="F47" i="4"/>
  <c r="G47" i="4"/>
  <c r="I47" i="4"/>
  <c r="D48" i="4"/>
  <c r="D49" i="4" s="1"/>
  <c r="F48" i="4"/>
  <c r="G48" i="4"/>
  <c r="I48" i="4"/>
  <c r="K49" i="4"/>
  <c r="L49" i="4"/>
  <c r="D51" i="4"/>
  <c r="E51" i="4"/>
  <c r="F51" i="4"/>
  <c r="G51" i="4"/>
  <c r="I51" i="4"/>
  <c r="H52" i="4"/>
  <c r="H53" i="4"/>
  <c r="J53" i="4" s="1"/>
  <c r="H54" i="4"/>
  <c r="E55" i="4"/>
  <c r="F55" i="4"/>
  <c r="G55" i="4"/>
  <c r="I55" i="4"/>
  <c r="H56" i="4"/>
  <c r="H57" i="4"/>
  <c r="J57" i="4" s="1"/>
  <c r="H58" i="4"/>
  <c r="D59" i="4"/>
  <c r="E59" i="4"/>
  <c r="F59" i="4"/>
  <c r="G59" i="4"/>
  <c r="I59" i="4"/>
  <c r="K59" i="4"/>
  <c r="L59" i="4"/>
  <c r="H60" i="4"/>
  <c r="H61" i="4"/>
  <c r="J61" i="4" s="1"/>
  <c r="H62" i="4"/>
  <c r="H63" i="4"/>
  <c r="H64" i="4"/>
  <c r="H65" i="4"/>
  <c r="H66" i="4"/>
  <c r="D67" i="4"/>
  <c r="E67" i="4"/>
  <c r="F67" i="4"/>
  <c r="G67" i="4"/>
  <c r="I67" i="4"/>
  <c r="K67" i="4"/>
  <c r="L67" i="4"/>
  <c r="H68" i="4"/>
  <c r="J68" i="4" s="1"/>
  <c r="H69" i="4"/>
  <c r="J69" i="4" s="1"/>
  <c r="H70" i="4"/>
  <c r="H72" i="4"/>
  <c r="H73" i="4"/>
  <c r="H74" i="4"/>
  <c r="H75" i="4"/>
  <c r="D77" i="4"/>
  <c r="E77" i="4"/>
  <c r="F77" i="4"/>
  <c r="G77" i="4"/>
  <c r="I77" i="4"/>
  <c r="K77" i="4"/>
  <c r="H78" i="4"/>
  <c r="H79" i="4"/>
  <c r="J79" i="4" s="1"/>
  <c r="H80" i="4"/>
  <c r="E81" i="4"/>
  <c r="F81" i="4"/>
  <c r="G81" i="4"/>
  <c r="H82" i="4"/>
  <c r="H83" i="4"/>
  <c r="D85" i="4"/>
  <c r="E85" i="4"/>
  <c r="F85" i="4"/>
  <c r="G85" i="4"/>
  <c r="I85" i="4"/>
  <c r="K85" i="4"/>
  <c r="L85" i="4"/>
  <c r="H86" i="4"/>
  <c r="H87" i="4"/>
  <c r="J87" i="4" s="1"/>
  <c r="H88" i="4"/>
  <c r="H89" i="4"/>
  <c r="H90" i="4"/>
  <c r="H91" i="4"/>
  <c r="D92" i="4"/>
  <c r="E92" i="4"/>
  <c r="F92" i="4"/>
  <c r="G92" i="4"/>
  <c r="I92" i="4"/>
  <c r="K92" i="4"/>
  <c r="L92" i="4"/>
  <c r="H93" i="4"/>
  <c r="H94" i="4"/>
  <c r="J94" i="4" s="1"/>
  <c r="H95" i="4"/>
  <c r="D96" i="4"/>
  <c r="E96" i="4"/>
  <c r="F96" i="4"/>
  <c r="G96" i="4"/>
  <c r="I96" i="4"/>
  <c r="K96" i="4"/>
  <c r="L96" i="4"/>
  <c r="H97" i="4"/>
  <c r="H98" i="4"/>
  <c r="J98" i="4" s="1"/>
  <c r="H99" i="4"/>
  <c r="D103" i="4"/>
  <c r="E103" i="4"/>
  <c r="F103" i="4"/>
  <c r="G103" i="4"/>
  <c r="I103" i="4"/>
  <c r="K103" i="4"/>
  <c r="L103" i="4"/>
  <c r="H104" i="4"/>
  <c r="H105" i="4"/>
  <c r="J105" i="4" s="1"/>
  <c r="H106" i="4"/>
  <c r="H107" i="4"/>
  <c r="H108" i="4"/>
  <c r="H109" i="4"/>
  <c r="D110" i="4"/>
  <c r="E110" i="4"/>
  <c r="F110" i="4"/>
  <c r="G110" i="4"/>
  <c r="I110" i="4"/>
  <c r="K110" i="4"/>
  <c r="L110" i="4"/>
  <c r="H111" i="4"/>
  <c r="H112" i="4"/>
  <c r="J112" i="4" s="1"/>
  <c r="H113" i="4"/>
  <c r="H114" i="4"/>
  <c r="E115" i="4"/>
  <c r="F115" i="4"/>
  <c r="G115" i="4"/>
  <c r="I115" i="4"/>
  <c r="H116" i="4"/>
  <c r="H117" i="4"/>
  <c r="H118" i="4"/>
  <c r="H119" i="4"/>
  <c r="H120" i="4"/>
  <c r="D121" i="4"/>
  <c r="E121" i="4"/>
  <c r="F121" i="4"/>
  <c r="G121" i="4"/>
  <c r="I121" i="4"/>
  <c r="H122" i="4"/>
  <c r="H123" i="4"/>
  <c r="H124" i="4"/>
  <c r="H125" i="4"/>
  <c r="D126" i="4"/>
  <c r="E126" i="4"/>
  <c r="F126" i="4"/>
  <c r="G126" i="4"/>
  <c r="I126" i="4"/>
  <c r="K126" i="4"/>
  <c r="L126" i="4"/>
  <c r="H127" i="4"/>
  <c r="H128" i="4"/>
  <c r="H129" i="4"/>
  <c r="H130" i="4"/>
  <c r="D131" i="4"/>
  <c r="E131" i="4"/>
  <c r="F131" i="4"/>
  <c r="G131" i="4"/>
  <c r="I131" i="4"/>
  <c r="K131" i="4"/>
  <c r="L131" i="4"/>
  <c r="H132" i="4"/>
  <c r="H133" i="4"/>
  <c r="J133" i="4" s="1"/>
  <c r="H134" i="4"/>
  <c r="D135" i="4"/>
  <c r="E135" i="4"/>
  <c r="F135" i="4"/>
  <c r="G135" i="4"/>
  <c r="I135" i="4"/>
  <c r="H136" i="4"/>
  <c r="H137" i="4"/>
  <c r="H138" i="4"/>
  <c r="H139" i="4"/>
  <c r="D140" i="4"/>
  <c r="E140" i="4"/>
  <c r="F140" i="4"/>
  <c r="G140" i="4"/>
  <c r="I140" i="4"/>
  <c r="H141" i="4"/>
  <c r="H142" i="4"/>
  <c r="H143" i="4"/>
  <c r="H144" i="4"/>
  <c r="H145" i="4"/>
  <c r="E146" i="4"/>
  <c r="F146" i="4"/>
  <c r="G146" i="4"/>
  <c r="I146" i="4"/>
  <c r="H147" i="4"/>
  <c r="H148" i="4"/>
  <c r="J148" i="4" s="1"/>
  <c r="H149" i="4"/>
  <c r="E150" i="4"/>
  <c r="F150" i="4"/>
  <c r="G150" i="4"/>
  <c r="H151" i="4"/>
  <c r="J151" i="4" s="1"/>
  <c r="H152" i="4"/>
  <c r="J152" i="4" s="1"/>
  <c r="H153" i="4"/>
  <c r="J153" i="4" s="1"/>
  <c r="D154" i="4"/>
  <c r="E154" i="4"/>
  <c r="F154" i="4"/>
  <c r="G154" i="4"/>
  <c r="I154" i="4"/>
  <c r="K154" i="4"/>
  <c r="L154" i="4"/>
  <c r="H155" i="4"/>
  <c r="H156" i="4"/>
  <c r="H157" i="4"/>
  <c r="E158" i="4"/>
  <c r="F158" i="4"/>
  <c r="G158" i="4"/>
  <c r="H159" i="4"/>
  <c r="H160" i="4"/>
  <c r="H161" i="4"/>
  <c r="D162" i="4"/>
  <c r="E162" i="4"/>
  <c r="F162" i="4"/>
  <c r="G162" i="4"/>
  <c r="H165" i="4"/>
  <c r="H162" i="4" s="1"/>
  <c r="D166" i="4"/>
  <c r="E166" i="4"/>
  <c r="F166" i="4"/>
  <c r="G166" i="4"/>
  <c r="H168" i="4"/>
  <c r="H169" i="4"/>
  <c r="E170" i="4"/>
  <c r="F170" i="4"/>
  <c r="G170" i="4"/>
  <c r="H171" i="4"/>
  <c r="H172" i="4"/>
  <c r="H173" i="4"/>
  <c r="E174" i="4"/>
  <c r="F174" i="4"/>
  <c r="G174" i="4"/>
  <c r="H175" i="4"/>
  <c r="H176" i="4"/>
  <c r="H177" i="4"/>
  <c r="H178" i="4"/>
  <c r="E179" i="4"/>
  <c r="D74" i="3" s="1"/>
  <c r="F179" i="4"/>
  <c r="E74" i="3" s="1"/>
  <c r="G179" i="4"/>
  <c r="F74" i="3" s="1"/>
  <c r="I179" i="4"/>
  <c r="H74" i="3" s="1"/>
  <c r="K179" i="4"/>
  <c r="K74" i="3" s="1"/>
  <c r="L85" i="2" s="1"/>
  <c r="L179" i="4"/>
  <c r="L74" i="3" s="1"/>
  <c r="M85" i="2" s="1"/>
  <c r="E180" i="4"/>
  <c r="F180" i="4"/>
  <c r="G180" i="4"/>
  <c r="I180" i="4"/>
  <c r="K180" i="4"/>
  <c r="L180" i="4"/>
  <c r="L75" i="3" s="1"/>
  <c r="E181" i="4"/>
  <c r="F181" i="4"/>
  <c r="G181" i="4"/>
  <c r="I181" i="4"/>
  <c r="K181" i="4"/>
  <c r="K76" i="3" s="1"/>
  <c r="L181" i="4"/>
  <c r="L76" i="3" s="1"/>
  <c r="E182" i="4"/>
  <c r="D78" i="3"/>
  <c r="F78" i="3"/>
  <c r="I183" i="4"/>
  <c r="H78" i="3" s="1"/>
  <c r="E184" i="4"/>
  <c r="F184" i="4"/>
  <c r="G184" i="4"/>
  <c r="I184" i="4"/>
  <c r="E185" i="4"/>
  <c r="F185" i="4"/>
  <c r="G185" i="4"/>
  <c r="I185" i="4"/>
  <c r="I186" i="4"/>
  <c r="H187" i="4"/>
  <c r="D16" i="3"/>
  <c r="E16" i="3"/>
  <c r="F16" i="3"/>
  <c r="H16" i="3"/>
  <c r="J11" i="2" s="1"/>
  <c r="G18" i="3"/>
  <c r="K19" i="3"/>
  <c r="L19" i="3"/>
  <c r="K20" i="3"/>
  <c r="L20" i="3"/>
  <c r="G21" i="3"/>
  <c r="H22" i="3"/>
  <c r="G24" i="3"/>
  <c r="G25" i="3"/>
  <c r="D26" i="3"/>
  <c r="E26" i="3"/>
  <c r="F26" i="3"/>
  <c r="H26" i="3"/>
  <c r="D27" i="3"/>
  <c r="K30" i="3"/>
  <c r="L30" i="3"/>
  <c r="G33" i="3"/>
  <c r="D34" i="3"/>
  <c r="E34" i="3"/>
  <c r="G58" i="2" s="1"/>
  <c r="D35" i="3"/>
  <c r="F59" i="2" s="1"/>
  <c r="E35" i="3"/>
  <c r="D38" i="3"/>
  <c r="E38" i="3"/>
  <c r="F38" i="3"/>
  <c r="H38" i="3"/>
  <c r="H39" i="3"/>
  <c r="J57" i="2" s="1"/>
  <c r="D40" i="3"/>
  <c r="F56" i="2" s="1"/>
  <c r="E40" i="3"/>
  <c r="G56" i="2" s="1"/>
  <c r="K40" i="3"/>
  <c r="K41" i="3" s="1"/>
  <c r="K43" i="3" s="1"/>
  <c r="K45" i="3" s="1"/>
  <c r="L40" i="3"/>
  <c r="L41" i="3" s="1"/>
  <c r="L43" i="3" s="1"/>
  <c r="L45" i="3" s="1"/>
  <c r="D42" i="3"/>
  <c r="E42" i="3"/>
  <c r="F42" i="3"/>
  <c r="H42" i="3"/>
  <c r="E44" i="3"/>
  <c r="H44" i="3"/>
  <c r="G46" i="3"/>
  <c r="H47" i="3"/>
  <c r="H49" i="3" s="1"/>
  <c r="K47" i="3"/>
  <c r="K49" i="3" s="1"/>
  <c r="L47" i="3"/>
  <c r="L49" i="3" s="1"/>
  <c r="G48" i="3"/>
  <c r="K52" i="3"/>
  <c r="L41" i="2" s="1"/>
  <c r="L52" i="3"/>
  <c r="M41" i="2" s="1"/>
  <c r="D54" i="3"/>
  <c r="F43" i="2" s="1"/>
  <c r="E54" i="3"/>
  <c r="G43" i="2" s="1"/>
  <c r="F54" i="3"/>
  <c r="H43" i="2" s="1"/>
  <c r="H54" i="3"/>
  <c r="J43" i="2" s="1"/>
  <c r="D55" i="3"/>
  <c r="F44" i="2" s="1"/>
  <c r="E55" i="3"/>
  <c r="G44" i="2" s="1"/>
  <c r="F55" i="3"/>
  <c r="H55" i="3"/>
  <c r="J44" i="2" s="1"/>
  <c r="D56" i="3"/>
  <c r="F45" i="2" s="1"/>
  <c r="E56" i="3"/>
  <c r="G45" i="2" s="1"/>
  <c r="F56" i="3"/>
  <c r="H45" i="2" s="1"/>
  <c r="H56" i="3"/>
  <c r="J45" i="2" s="1"/>
  <c r="D57" i="3"/>
  <c r="F46" i="2" s="1"/>
  <c r="E57" i="3"/>
  <c r="G46" i="2" s="1"/>
  <c r="F57" i="3"/>
  <c r="H46" i="2" s="1"/>
  <c r="H57" i="3"/>
  <c r="J46" i="2" s="1"/>
  <c r="D58" i="3"/>
  <c r="F47" i="2" s="1"/>
  <c r="E58" i="3"/>
  <c r="F58" i="3"/>
  <c r="H58" i="3"/>
  <c r="J47" i="2" s="1"/>
  <c r="D59" i="3"/>
  <c r="F48" i="2" s="1"/>
  <c r="E59" i="3"/>
  <c r="G48" i="2" s="1"/>
  <c r="F59" i="3"/>
  <c r="H48" i="2" s="1"/>
  <c r="H59" i="3"/>
  <c r="J48" i="2" s="1"/>
  <c r="K59" i="3"/>
  <c r="L48" i="2" s="1"/>
  <c r="L59" i="3"/>
  <c r="M48" i="2" s="1"/>
  <c r="D61" i="3"/>
  <c r="F50" i="2" s="1"/>
  <c r="E61" i="3"/>
  <c r="F61" i="3"/>
  <c r="H50" i="2" s="1"/>
  <c r="G62" i="3"/>
  <c r="H62" i="3"/>
  <c r="J51" i="2" s="1"/>
  <c r="K51" i="2" s="1"/>
  <c r="D63" i="3"/>
  <c r="G63" i="3"/>
  <c r="H63" i="3"/>
  <c r="J52" i="2" s="1"/>
  <c r="K52" i="2" s="1"/>
  <c r="K63" i="3"/>
  <c r="L52" i="2" s="1"/>
  <c r="L63" i="3"/>
  <c r="M52" i="2" s="1"/>
  <c r="D64" i="3"/>
  <c r="F53" i="2" s="1"/>
  <c r="H64" i="3"/>
  <c r="J53" i="2" s="1"/>
  <c r="K78" i="3"/>
  <c r="L78" i="3"/>
  <c r="K81" i="3"/>
  <c r="L81" i="3"/>
  <c r="K82" i="3"/>
  <c r="L82" i="3"/>
  <c r="D84" i="3"/>
  <c r="E84" i="3"/>
  <c r="G88" i="2" s="1"/>
  <c r="F84" i="3"/>
  <c r="H88" i="2" s="1"/>
  <c r="K84" i="3"/>
  <c r="L84" i="3"/>
  <c r="M88" i="2" s="1"/>
  <c r="F89" i="2"/>
  <c r="H89" i="2"/>
  <c r="H85" i="3"/>
  <c r="J89" i="2" s="1"/>
  <c r="J87" i="2" s="1"/>
  <c r="K85" i="3"/>
  <c r="L89" i="2" s="1"/>
  <c r="L85" i="3"/>
  <c r="M89" i="2" s="1"/>
  <c r="G87" i="3"/>
  <c r="F88" i="3"/>
  <c r="K88" i="3"/>
  <c r="K86" i="3" s="1"/>
  <c r="L88" i="3"/>
  <c r="L86" i="3" s="1"/>
  <c r="F89" i="3"/>
  <c r="H98" i="2" s="1"/>
  <c r="I98" i="2" s="1"/>
  <c r="D91" i="3"/>
  <c r="E91" i="3"/>
  <c r="F91" i="3"/>
  <c r="H91" i="3"/>
  <c r="K91" i="3"/>
  <c r="L91" i="3"/>
  <c r="L5" i="2"/>
  <c r="M5" i="2"/>
  <c r="C10" i="2"/>
  <c r="C12" i="2" s="1"/>
  <c r="D10" i="2"/>
  <c r="D12" i="2" s="1"/>
  <c r="E10" i="2"/>
  <c r="E12" i="2" s="1"/>
  <c r="L11" i="2"/>
  <c r="M11" i="2"/>
  <c r="I13" i="2"/>
  <c r="C18" i="2"/>
  <c r="D18" i="2"/>
  <c r="E18" i="2"/>
  <c r="I19" i="2"/>
  <c r="I23" i="2"/>
  <c r="K23" i="2" s="1"/>
  <c r="C27" i="2"/>
  <c r="D27" i="2"/>
  <c r="E27" i="2"/>
  <c r="I28" i="2"/>
  <c r="C32" i="2"/>
  <c r="C34" i="2" s="1"/>
  <c r="E34" i="2"/>
  <c r="D34" i="2"/>
  <c r="C38" i="2"/>
  <c r="D38" i="2"/>
  <c r="E38" i="2"/>
  <c r="I40" i="2"/>
  <c r="L43" i="2"/>
  <c r="M43" i="2"/>
  <c r="L44" i="2"/>
  <c r="M44" i="2"/>
  <c r="L45" i="2"/>
  <c r="M45" i="2"/>
  <c r="L46" i="2"/>
  <c r="M46" i="2"/>
  <c r="L47" i="2"/>
  <c r="M47" i="2"/>
  <c r="L51" i="2"/>
  <c r="M51" i="2"/>
  <c r="L53" i="2"/>
  <c r="M53" i="2"/>
  <c r="C54" i="2"/>
  <c r="E54" i="2"/>
  <c r="G57" i="2"/>
  <c r="L57" i="2"/>
  <c r="M57" i="2"/>
  <c r="C66" i="2"/>
  <c r="D66" i="2"/>
  <c r="E66" i="2"/>
  <c r="I70" i="2"/>
  <c r="I71" i="2"/>
  <c r="I72" i="2"/>
  <c r="I73" i="2"/>
  <c r="C74" i="2"/>
  <c r="D74" i="2"/>
  <c r="E74" i="2"/>
  <c r="L76" i="2"/>
  <c r="M76" i="2"/>
  <c r="I77" i="2"/>
  <c r="C81" i="2"/>
  <c r="D81" i="2"/>
  <c r="E81" i="2"/>
  <c r="F84" i="2"/>
  <c r="L84" i="2"/>
  <c r="M84" i="2"/>
  <c r="C87" i="2"/>
  <c r="D87" i="2"/>
  <c r="E87" i="2"/>
  <c r="F90" i="2"/>
  <c r="G90" i="2"/>
  <c r="H90" i="2"/>
  <c r="D92" i="2"/>
  <c r="J92" i="2"/>
  <c r="I93" i="2"/>
  <c r="H96" i="2"/>
  <c r="J96" i="2"/>
  <c r="L96" i="2"/>
  <c r="M96" i="2"/>
  <c r="J97" i="2"/>
  <c r="L97" i="2"/>
  <c r="M97" i="2"/>
  <c r="I99" i="2"/>
  <c r="F7" i="1"/>
  <c r="H7" i="1" s="1"/>
  <c r="F8" i="1"/>
  <c r="H8" i="1" s="1"/>
  <c r="F9" i="1"/>
  <c r="H9" i="1" s="1"/>
  <c r="F10" i="1"/>
  <c r="F11" i="1"/>
  <c r="H11" i="1" s="1"/>
  <c r="C19" i="1"/>
  <c r="C64" i="1" s="1"/>
  <c r="D19" i="1"/>
  <c r="D64" i="1" s="1"/>
  <c r="E19" i="1"/>
  <c r="G19" i="1"/>
  <c r="G64" i="1" s="1"/>
  <c r="I19" i="1"/>
  <c r="J19" i="1"/>
  <c r="J64" i="1" s="1"/>
  <c r="K19" i="1"/>
  <c r="K64" i="1" s="1"/>
  <c r="F75" i="1"/>
  <c r="C33" i="1"/>
  <c r="D33" i="1"/>
  <c r="D65" i="1" s="1"/>
  <c r="E33" i="1"/>
  <c r="E65" i="1" s="1"/>
  <c r="G33" i="1"/>
  <c r="G65" i="1" s="1"/>
  <c r="I33" i="1"/>
  <c r="I65" i="1" s="1"/>
  <c r="J33" i="1"/>
  <c r="J65" i="1" s="1"/>
  <c r="K33" i="1"/>
  <c r="K65" i="1" s="1"/>
  <c r="F47" i="1"/>
  <c r="F48" i="1" s="1"/>
  <c r="C48" i="1"/>
  <c r="C67" i="1" s="1"/>
  <c r="D48" i="1"/>
  <c r="E48" i="1"/>
  <c r="E67" i="1" s="1"/>
  <c r="G48" i="1"/>
  <c r="G67" i="1" s="1"/>
  <c r="I48" i="1"/>
  <c r="I67" i="1" s="1"/>
  <c r="J48" i="1"/>
  <c r="J67" i="1" s="1"/>
  <c r="K48" i="1"/>
  <c r="C61" i="1"/>
  <c r="C68" i="1" s="1"/>
  <c r="D61" i="1"/>
  <c r="E61" i="1"/>
  <c r="E68" i="1" s="1"/>
  <c r="G61" i="1"/>
  <c r="I61" i="1"/>
  <c r="J61" i="1"/>
  <c r="J68" i="1" s="1"/>
  <c r="K61" i="1"/>
  <c r="K68" i="1" s="1"/>
  <c r="C71" i="1"/>
  <c r="D71" i="1"/>
  <c r="E71" i="1"/>
  <c r="G71" i="1"/>
  <c r="I71" i="1"/>
  <c r="J71" i="1"/>
  <c r="K71" i="1"/>
  <c r="C72" i="1"/>
  <c r="D72" i="1"/>
  <c r="E72" i="1"/>
  <c r="G72" i="1"/>
  <c r="I72" i="1"/>
  <c r="J72" i="1"/>
  <c r="K72" i="1"/>
  <c r="C74" i="1"/>
  <c r="D74" i="1"/>
  <c r="E74" i="1"/>
  <c r="G74" i="1"/>
  <c r="H74" i="1"/>
  <c r="I74" i="1"/>
  <c r="J74" i="1"/>
  <c r="K74" i="1"/>
  <c r="C75" i="1"/>
  <c r="D75" i="1"/>
  <c r="E75" i="1"/>
  <c r="G75" i="1"/>
  <c r="I75" i="1"/>
  <c r="J75" i="1"/>
  <c r="K75" i="1"/>
  <c r="G76" i="1"/>
  <c r="C77" i="1"/>
  <c r="D77" i="1"/>
  <c r="E77" i="1"/>
  <c r="G77" i="1"/>
  <c r="I77" i="1"/>
  <c r="J77" i="1"/>
  <c r="K77" i="1"/>
  <c r="C78" i="1"/>
  <c r="D78" i="1"/>
  <c r="E78" i="1"/>
  <c r="G78" i="1"/>
  <c r="I78" i="1"/>
  <c r="J78" i="1"/>
  <c r="K78" i="1"/>
  <c r="C83" i="1"/>
  <c r="D83" i="1"/>
  <c r="E83" i="1"/>
  <c r="F83" i="1"/>
  <c r="G83" i="1"/>
  <c r="I83" i="1"/>
  <c r="J83" i="1"/>
  <c r="K83" i="1"/>
  <c r="C86" i="1"/>
  <c r="D86" i="1"/>
  <c r="E86" i="1"/>
  <c r="F86" i="1"/>
  <c r="G86" i="1"/>
  <c r="I86" i="1"/>
  <c r="J86" i="1"/>
  <c r="K86" i="1"/>
  <c r="F72" i="1"/>
  <c r="F71" i="1"/>
  <c r="F74" i="1"/>
  <c r="H186" i="4"/>
  <c r="I55" i="18"/>
  <c r="V15" i="26"/>
  <c r="D15" i="26"/>
  <c r="B19" i="28"/>
  <c r="V20" i="28"/>
  <c r="Y14" i="28"/>
  <c r="T9" i="29"/>
  <c r="K19" i="26"/>
  <c r="E3" i="67"/>
  <c r="F33" i="1"/>
  <c r="H66" i="6"/>
  <c r="H304" i="6"/>
  <c r="E57" i="31"/>
  <c r="F78" i="1"/>
  <c r="F77" i="1"/>
  <c r="F42" i="17"/>
  <c r="F42" i="79"/>
  <c r="F42" i="60"/>
  <c r="F42" i="18"/>
  <c r="F42" i="20"/>
  <c r="F42" i="14"/>
  <c r="F42" i="16"/>
  <c r="E172" i="72"/>
  <c r="F42" i="13"/>
  <c r="D11" i="43"/>
  <c r="D16" i="26" s="1"/>
  <c r="J15" i="43"/>
  <c r="J20" i="26" s="1"/>
  <c r="D62" i="1" l="1"/>
  <c r="E47" i="54"/>
  <c r="D68" i="20"/>
  <c r="J47" i="13"/>
  <c r="I47" i="17"/>
  <c r="H21" i="2"/>
  <c r="M17" i="44"/>
  <c r="M21" i="28" s="1"/>
  <c r="H75" i="3"/>
  <c r="I49" i="17"/>
  <c r="J49" i="19"/>
  <c r="H38" i="79"/>
  <c r="I55" i="16"/>
  <c r="J29" i="26"/>
  <c r="I47" i="58"/>
  <c r="G89" i="3"/>
  <c r="H104" i="6"/>
  <c r="D66" i="1"/>
  <c r="H55" i="20"/>
  <c r="E47" i="58"/>
  <c r="F47" i="13"/>
  <c r="H42" i="18"/>
  <c r="H38" i="58"/>
  <c r="H135" i="4"/>
  <c r="V13" i="43"/>
  <c r="V18" i="26" s="1"/>
  <c r="H45" i="4"/>
  <c r="H44" i="4"/>
  <c r="J44" i="4" s="1"/>
  <c r="H19" i="4"/>
  <c r="H239" i="6"/>
  <c r="H145" i="6"/>
  <c r="J145" i="6" s="1"/>
  <c r="H126" i="6"/>
  <c r="J126" i="6" s="1"/>
  <c r="D38" i="5"/>
  <c r="I47" i="14"/>
  <c r="I49" i="14" s="1"/>
  <c r="H55" i="19"/>
  <c r="H46" i="58"/>
  <c r="J68" i="85"/>
  <c r="L11" i="3"/>
  <c r="E10" i="3"/>
  <c r="G5" i="2" s="1"/>
  <c r="F49" i="8"/>
  <c r="J49" i="60"/>
  <c r="H22" i="20"/>
  <c r="I17" i="43" s="1"/>
  <c r="S22" i="28"/>
  <c r="J22" i="28"/>
  <c r="D71" i="3"/>
  <c r="F306" i="6"/>
  <c r="D49" i="59"/>
  <c r="F47" i="14"/>
  <c r="F49" i="14" s="1"/>
  <c r="H200" i="6"/>
  <c r="H114" i="6"/>
  <c r="J114" i="6" s="1"/>
  <c r="F24" i="7"/>
  <c r="F26" i="7" s="1"/>
  <c r="G84" i="8"/>
  <c r="H38" i="13"/>
  <c r="G37" i="9"/>
  <c r="G40" i="12"/>
  <c r="H40" i="12" s="1"/>
  <c r="H37" i="12"/>
  <c r="G40" i="11"/>
  <c r="H40" i="11" s="1"/>
  <c r="H61" i="14"/>
  <c r="H29" i="58"/>
  <c r="V14" i="44"/>
  <c r="Y18" i="28" s="1"/>
  <c r="H38" i="17"/>
  <c r="F47" i="17"/>
  <c r="H46" i="14"/>
  <c r="H58" i="2"/>
  <c r="I58" i="2" s="1"/>
  <c r="V13" i="44"/>
  <c r="Y17" i="28" s="1"/>
  <c r="G34" i="3"/>
  <c r="L70" i="3"/>
  <c r="M67" i="2" s="1"/>
  <c r="G161" i="5"/>
  <c r="G47" i="18"/>
  <c r="H42" i="20"/>
  <c r="H38" i="59"/>
  <c r="H40" i="17"/>
  <c r="H61" i="60"/>
  <c r="E76" i="1"/>
  <c r="L49" i="85"/>
  <c r="H12" i="7"/>
  <c r="G47" i="60"/>
  <c r="E47" i="18"/>
  <c r="E49" i="18" s="1"/>
  <c r="I90" i="2"/>
  <c r="H49" i="8"/>
  <c r="L74" i="2"/>
  <c r="G44" i="3"/>
  <c r="F85" i="2"/>
  <c r="H38" i="16"/>
  <c r="K79" i="3"/>
  <c r="E57" i="5"/>
  <c r="H140" i="6"/>
  <c r="J140" i="6" s="1"/>
  <c r="H42" i="58"/>
  <c r="I55" i="12"/>
  <c r="I68" i="12" s="1"/>
  <c r="K76" i="1"/>
  <c r="D39" i="2"/>
  <c r="D55" i="2" s="1"/>
  <c r="D60" i="2" s="1"/>
  <c r="F13" i="3"/>
  <c r="H8" i="2" s="1"/>
  <c r="H14" i="6"/>
  <c r="J14" i="6" s="1"/>
  <c r="H10" i="6"/>
  <c r="D86" i="7"/>
  <c r="D87" i="7" s="1"/>
  <c r="H10" i="7"/>
  <c r="L68" i="54"/>
  <c r="H22" i="12"/>
  <c r="I11" i="43" s="1"/>
  <c r="I16" i="26" s="1"/>
  <c r="D68" i="18"/>
  <c r="H22" i="18"/>
  <c r="I12" i="43" s="1"/>
  <c r="I17" i="26" s="1"/>
  <c r="I47" i="59"/>
  <c r="K49" i="59"/>
  <c r="J68" i="14"/>
  <c r="H55" i="14"/>
  <c r="D49" i="14"/>
  <c r="H46" i="17"/>
  <c r="D68" i="19"/>
  <c r="L68" i="19"/>
  <c r="J68" i="19"/>
  <c r="F47" i="19"/>
  <c r="F49" i="19" s="1"/>
  <c r="G47" i="19"/>
  <c r="G49" i="19" s="1"/>
  <c r="D49" i="20"/>
  <c r="D49" i="16"/>
  <c r="H55" i="58"/>
  <c r="D22" i="28"/>
  <c r="K23" i="3"/>
  <c r="B68" i="31"/>
  <c r="H14" i="54"/>
  <c r="U14" i="44"/>
  <c r="X18" i="28" s="1"/>
  <c r="H29" i="19"/>
  <c r="D49" i="8"/>
  <c r="L38" i="5"/>
  <c r="L40" i="5" s="1"/>
  <c r="D68" i="60"/>
  <c r="H46" i="59"/>
  <c r="F68" i="58"/>
  <c r="H40" i="18"/>
  <c r="D19" i="3"/>
  <c r="D23" i="3" s="1"/>
  <c r="L49" i="12"/>
  <c r="H55" i="85"/>
  <c r="E47" i="85"/>
  <c r="E49" i="85" s="1"/>
  <c r="Y11" i="29"/>
  <c r="H38" i="60"/>
  <c r="F47" i="79"/>
  <c r="F49" i="79" s="1"/>
  <c r="G73" i="1"/>
  <c r="H62" i="7"/>
  <c r="J62" i="7" s="1"/>
  <c r="L83" i="3"/>
  <c r="I86" i="7"/>
  <c r="K21" i="28"/>
  <c r="I79" i="1"/>
  <c r="D88" i="3"/>
  <c r="D86" i="3" s="1"/>
  <c r="G57" i="3"/>
  <c r="D52" i="3"/>
  <c r="F41" i="2" s="1"/>
  <c r="F49" i="2" s="1"/>
  <c r="F54" i="2" s="1"/>
  <c r="F30" i="3"/>
  <c r="H25" i="2" s="1"/>
  <c r="L49" i="16"/>
  <c r="H22" i="58"/>
  <c r="L49" i="18"/>
  <c r="M16" i="44"/>
  <c r="M20" i="28" s="1"/>
  <c r="I55" i="19"/>
  <c r="I68" i="19" s="1"/>
  <c r="K49" i="19"/>
  <c r="K49" i="58"/>
  <c r="I96" i="2"/>
  <c r="K96" i="2" s="1"/>
  <c r="C39" i="2"/>
  <c r="K50" i="3"/>
  <c r="J30" i="2"/>
  <c r="H148" i="5"/>
  <c r="H91" i="5"/>
  <c r="J91" i="5" s="1"/>
  <c r="H83" i="5"/>
  <c r="J83" i="5" s="1"/>
  <c r="H180" i="6"/>
  <c r="J180" i="6" s="1"/>
  <c r="H87" i="6"/>
  <c r="J87" i="6" s="1"/>
  <c r="H77" i="6"/>
  <c r="H69" i="6"/>
  <c r="D34" i="6"/>
  <c r="E86" i="7"/>
  <c r="H22" i="7"/>
  <c r="G238" i="8"/>
  <c r="G114" i="8"/>
  <c r="I114" i="8" s="1"/>
  <c r="G42" i="8"/>
  <c r="G10" i="8"/>
  <c r="I10" i="8" s="1"/>
  <c r="J68" i="79"/>
  <c r="D68" i="79"/>
  <c r="K68" i="79"/>
  <c r="H46" i="79"/>
  <c r="I47" i="79"/>
  <c r="I49" i="79" s="1"/>
  <c r="V20" i="43"/>
  <c r="V12" i="27" s="1"/>
  <c r="J68" i="11"/>
  <c r="K68" i="11"/>
  <c r="H55" i="13"/>
  <c r="G68" i="13"/>
  <c r="I47" i="13"/>
  <c r="I49" i="13" s="1"/>
  <c r="L29" i="26"/>
  <c r="D68" i="54"/>
  <c r="K49" i="54"/>
  <c r="H46" i="12"/>
  <c r="D49" i="12"/>
  <c r="F68" i="18"/>
  <c r="H55" i="60"/>
  <c r="H51" i="59"/>
  <c r="E47" i="59"/>
  <c r="J49" i="59"/>
  <c r="K68" i="14"/>
  <c r="L68" i="14"/>
  <c r="E68" i="14"/>
  <c r="K49" i="14"/>
  <c r="D68" i="17"/>
  <c r="D49" i="17"/>
  <c r="K49" i="17"/>
  <c r="K68" i="19"/>
  <c r="E47" i="19"/>
  <c r="E49" i="19" s="1"/>
  <c r="L68" i="20"/>
  <c r="J68" i="20"/>
  <c r="G47" i="20"/>
  <c r="J49" i="20"/>
  <c r="L49" i="20"/>
  <c r="J68" i="16"/>
  <c r="D68" i="16"/>
  <c r="L68" i="16"/>
  <c r="H46" i="16"/>
  <c r="E47" i="16"/>
  <c r="E49" i="16" s="1"/>
  <c r="H22" i="16"/>
  <c r="I21" i="43" s="1"/>
  <c r="J68" i="58"/>
  <c r="G47" i="58"/>
  <c r="G49" i="58" s="1"/>
  <c r="J49" i="58"/>
  <c r="K68" i="85"/>
  <c r="H61" i="85"/>
  <c r="L68" i="85"/>
  <c r="G47" i="85"/>
  <c r="G49" i="85" s="1"/>
  <c r="H22" i="85"/>
  <c r="H302" i="6"/>
  <c r="J302" i="6" s="1"/>
  <c r="G68" i="14"/>
  <c r="I49" i="58"/>
  <c r="F4" i="67"/>
  <c r="H4" i="67" s="1"/>
  <c r="I4" i="67" s="1"/>
  <c r="G54" i="3"/>
  <c r="V21" i="43"/>
  <c r="V13" i="27" s="1"/>
  <c r="P19" i="44"/>
  <c r="S8" i="29" s="1"/>
  <c r="S12" i="29" s="1"/>
  <c r="S17" i="29" s="1"/>
  <c r="T12" i="43"/>
  <c r="T17" i="26" s="1"/>
  <c r="G56" i="3"/>
  <c r="H42" i="19"/>
  <c r="H40" i="58"/>
  <c r="H38" i="18"/>
  <c r="H42" i="60"/>
  <c r="H40" i="79"/>
  <c r="T5" i="43"/>
  <c r="T10" i="26" s="1"/>
  <c r="H10" i="5"/>
  <c r="H40" i="16"/>
  <c r="H95" i="6"/>
  <c r="J95" i="6" s="1"/>
  <c r="D6" i="67"/>
  <c r="E4" i="67"/>
  <c r="V6" i="44"/>
  <c r="Y10" i="28" s="1"/>
  <c r="G18" i="43"/>
  <c r="G10" i="27" s="1"/>
  <c r="G15" i="27" s="1"/>
  <c r="G20" i="27" s="1"/>
  <c r="T10" i="44"/>
  <c r="W14" i="28" s="1"/>
  <c r="H61" i="58"/>
  <c r="I68" i="16"/>
  <c r="O20" i="43"/>
  <c r="O12" i="27" s="1"/>
  <c r="I56" i="2"/>
  <c r="H221" i="6"/>
  <c r="H191" i="6"/>
  <c r="J191" i="6" s="1"/>
  <c r="H175" i="6"/>
  <c r="J175" i="6" s="1"/>
  <c r="H109" i="6"/>
  <c r="J109" i="6" s="1"/>
  <c r="H99" i="6"/>
  <c r="J99" i="6" s="1"/>
  <c r="L68" i="60"/>
  <c r="G68" i="20"/>
  <c r="I47" i="20"/>
  <c r="I49" i="20" s="1"/>
  <c r="U9" i="44"/>
  <c r="X13" i="28" s="1"/>
  <c r="U9" i="43"/>
  <c r="U14" i="26" s="1"/>
  <c r="H40" i="20"/>
  <c r="K86" i="7"/>
  <c r="K87" i="7" s="1"/>
  <c r="E18" i="43"/>
  <c r="E10" i="27" s="1"/>
  <c r="E15" i="27" s="1"/>
  <c r="E20" i="27" s="1"/>
  <c r="V22" i="28"/>
  <c r="H122" i="6"/>
  <c r="J122" i="6" s="1"/>
  <c r="K68" i="16"/>
  <c r="J49" i="85"/>
  <c r="F83" i="3"/>
  <c r="H38" i="20"/>
  <c r="E64" i="3"/>
  <c r="G53" i="2" s="1"/>
  <c r="I53" i="2" s="1"/>
  <c r="K53" i="2" s="1"/>
  <c r="F47" i="58"/>
  <c r="F49" i="58" s="1"/>
  <c r="H55" i="16"/>
  <c r="H40" i="60"/>
  <c r="H40" i="19"/>
  <c r="H46" i="18"/>
  <c r="D25" i="31"/>
  <c r="D68" i="31" s="1"/>
  <c r="G3" i="67"/>
  <c r="G6" i="67" s="1"/>
  <c r="H61" i="19"/>
  <c r="M15" i="44"/>
  <c r="M11" i="28" s="1"/>
  <c r="H51" i="14"/>
  <c r="K73" i="1"/>
  <c r="L68" i="12"/>
  <c r="E47" i="12"/>
  <c r="E49" i="12" s="1"/>
  <c r="H77" i="1"/>
  <c r="H14" i="19"/>
  <c r="H16" i="19" s="1"/>
  <c r="C16" i="43" s="1"/>
  <c r="C21" i="26" s="1"/>
  <c r="G47" i="16"/>
  <c r="G49" i="16" s="1"/>
  <c r="U10" i="43"/>
  <c r="U15" i="26" s="1"/>
  <c r="U10" i="44"/>
  <c r="X14" i="28" s="1"/>
  <c r="U8" i="44"/>
  <c r="X12" i="28" s="1"/>
  <c r="H165" i="6"/>
  <c r="H104" i="5"/>
  <c r="J104" i="5" s="1"/>
  <c r="H126" i="4"/>
  <c r="I21" i="4"/>
  <c r="I23" i="4" s="1"/>
  <c r="I39" i="4"/>
  <c r="H54" i="6"/>
  <c r="J54" i="6" s="1"/>
  <c r="H79" i="6"/>
  <c r="H74" i="6"/>
  <c r="D49" i="11"/>
  <c r="I47" i="60"/>
  <c r="I49" i="60" s="1"/>
  <c r="I47" i="19"/>
  <c r="H42" i="17"/>
  <c r="I63" i="3"/>
  <c r="G26" i="3"/>
  <c r="H66" i="5"/>
  <c r="J66" i="5" s="1"/>
  <c r="F57" i="5"/>
  <c r="H54" i="5"/>
  <c r="I38" i="5"/>
  <c r="I40" i="5" s="1"/>
  <c r="H14" i="20"/>
  <c r="H16" i="20" s="1"/>
  <c r="C17" i="43" s="1"/>
  <c r="C22" i="26" s="1"/>
  <c r="L34" i="6"/>
  <c r="L36" i="6" s="1"/>
  <c r="H19" i="7"/>
  <c r="F47" i="11"/>
  <c r="F49" i="11" s="1"/>
  <c r="K68" i="12"/>
  <c r="D68" i="12"/>
  <c r="D49" i="18"/>
  <c r="L68" i="59"/>
  <c r="G68" i="59"/>
  <c r="H22" i="59"/>
  <c r="L49" i="59"/>
  <c r="D68" i="14"/>
  <c r="E47" i="14"/>
  <c r="E49" i="14" s="1"/>
  <c r="H22" i="14"/>
  <c r="I15" i="43" s="1"/>
  <c r="I20" i="26" s="1"/>
  <c r="H55" i="17"/>
  <c r="G68" i="19"/>
  <c r="G23" i="26"/>
  <c r="C79" i="1"/>
  <c r="K63" i="1"/>
  <c r="H75" i="1"/>
  <c r="I34" i="6"/>
  <c r="I36" i="6" s="1"/>
  <c r="G24" i="7"/>
  <c r="G26" i="7" s="1"/>
  <c r="H26" i="7" s="1"/>
  <c r="I24" i="7"/>
  <c r="I26" i="7" s="1"/>
  <c r="D49" i="79"/>
  <c r="G47" i="54"/>
  <c r="G49" i="54" s="1"/>
  <c r="H71" i="6"/>
  <c r="J71" i="6" s="1"/>
  <c r="G68" i="16"/>
  <c r="G68" i="12"/>
  <c r="G53" i="3"/>
  <c r="I53" i="3" s="1"/>
  <c r="H146" i="4"/>
  <c r="J146" i="4" s="1"/>
  <c r="H116" i="5"/>
  <c r="J116" i="5" s="1"/>
  <c r="E47" i="60"/>
  <c r="E49" i="60" s="1"/>
  <c r="I68" i="85"/>
  <c r="H51" i="79"/>
  <c r="H83" i="3"/>
  <c r="H46" i="11"/>
  <c r="H237" i="8"/>
  <c r="G59" i="3"/>
  <c r="I59" i="3" s="1"/>
  <c r="H40" i="6"/>
  <c r="J40" i="6" s="1"/>
  <c r="H38" i="19"/>
  <c r="F79" i="1"/>
  <c r="H37" i="3"/>
  <c r="J29" i="2" s="1"/>
  <c r="H29" i="14"/>
  <c r="G79" i="1"/>
  <c r="G80" i="1" s="1"/>
  <c r="H150" i="4"/>
  <c r="J150" i="4" s="1"/>
  <c r="G68" i="11"/>
  <c r="H29" i="13"/>
  <c r="H55" i="12"/>
  <c r="I47" i="18"/>
  <c r="I49" i="18" s="1"/>
  <c r="V12" i="43"/>
  <c r="V17" i="26" s="1"/>
  <c r="H61" i="16"/>
  <c r="I47" i="16"/>
  <c r="I49" i="16" s="1"/>
  <c r="F11" i="3"/>
  <c r="K306" i="6"/>
  <c r="J18" i="43"/>
  <c r="J10" i="27" s="1"/>
  <c r="J15" i="27" s="1"/>
  <c r="J20" i="27" s="1"/>
  <c r="H40" i="13"/>
  <c r="J49" i="13"/>
  <c r="E22" i="3"/>
  <c r="G22" i="3" s="1"/>
  <c r="H131" i="4"/>
  <c r="J131" i="4" s="1"/>
  <c r="F47" i="60"/>
  <c r="F49" i="60" s="1"/>
  <c r="H61" i="20"/>
  <c r="M87" i="2"/>
  <c r="G42" i="3"/>
  <c r="H40" i="3"/>
  <c r="J56" i="2" s="1"/>
  <c r="E36" i="3"/>
  <c r="G36" i="3" s="1"/>
  <c r="E30" i="3"/>
  <c r="G25" i="2" s="1"/>
  <c r="D11" i="3"/>
  <c r="F6" i="2" s="1"/>
  <c r="I68" i="11"/>
  <c r="E47" i="11"/>
  <c r="E49" i="11" s="1"/>
  <c r="I47" i="12"/>
  <c r="I49" i="12" s="1"/>
  <c r="I68" i="14"/>
  <c r="H22" i="17"/>
  <c r="G203" i="8"/>
  <c r="I203" i="8" s="1"/>
  <c r="F79" i="3"/>
  <c r="G33" i="2"/>
  <c r="J104" i="6"/>
  <c r="G87" i="1"/>
  <c r="E63" i="1"/>
  <c r="E62" i="1"/>
  <c r="E64" i="1"/>
  <c r="E66" i="1" s="1"/>
  <c r="F47" i="3"/>
  <c r="F49" i="3" s="1"/>
  <c r="D13" i="3"/>
  <c r="F8" i="2" s="1"/>
  <c r="E11" i="3"/>
  <c r="G6" i="2" s="1"/>
  <c r="H279" i="6"/>
  <c r="H255" i="6"/>
  <c r="H150" i="6"/>
  <c r="H136" i="6"/>
  <c r="K49" i="12"/>
  <c r="H29" i="18"/>
  <c r="J49" i="18"/>
  <c r="L49" i="60"/>
  <c r="X11" i="29"/>
  <c r="B10" i="29"/>
  <c r="W10" i="29" s="1"/>
  <c r="T22" i="44"/>
  <c r="G15" i="28"/>
  <c r="V11" i="44"/>
  <c r="Y15" i="28" s="1"/>
  <c r="B10" i="28"/>
  <c r="T6" i="44"/>
  <c r="W10" i="28" s="1"/>
  <c r="P21" i="26"/>
  <c r="P18" i="43"/>
  <c r="V5" i="43"/>
  <c r="V10" i="26" s="1"/>
  <c r="G58" i="3"/>
  <c r="G47" i="2"/>
  <c r="I47" i="2" s="1"/>
  <c r="J49" i="12"/>
  <c r="R12" i="44"/>
  <c r="U16" i="28" s="1"/>
  <c r="H61" i="18"/>
  <c r="K49" i="18"/>
  <c r="X10" i="29"/>
  <c r="J49" i="16"/>
  <c r="C5" i="44"/>
  <c r="C19" i="44" s="1"/>
  <c r="H51" i="58"/>
  <c r="I68" i="58"/>
  <c r="H29" i="85"/>
  <c r="W11" i="29"/>
  <c r="G9" i="29"/>
  <c r="Y9" i="29" s="1"/>
  <c r="V21" i="44"/>
  <c r="G19" i="44"/>
  <c r="G8" i="29" s="1"/>
  <c r="G9" i="28"/>
  <c r="G22" i="28" s="1"/>
  <c r="V5" i="44"/>
  <c r="Y9" i="28" s="1"/>
  <c r="D13" i="27"/>
  <c r="V6" i="43"/>
  <c r="V11" i="26" s="1"/>
  <c r="H184" i="4"/>
  <c r="H121" i="4"/>
  <c r="H52" i="3"/>
  <c r="J41" i="2" s="1"/>
  <c r="H122" i="8"/>
  <c r="E68" i="11"/>
  <c r="K68" i="13"/>
  <c r="R11" i="44"/>
  <c r="U15" i="28" s="1"/>
  <c r="H61" i="12"/>
  <c r="F11" i="44"/>
  <c r="H51" i="12"/>
  <c r="J68" i="12"/>
  <c r="H14" i="59"/>
  <c r="H16" i="59" s="1"/>
  <c r="C14" i="43" s="1"/>
  <c r="F68" i="14"/>
  <c r="H14" i="17"/>
  <c r="H16" i="17" s="1"/>
  <c r="F68" i="16"/>
  <c r="E68" i="16"/>
  <c r="E71" i="16" s="1"/>
  <c r="F68" i="85"/>
  <c r="B15" i="26"/>
  <c r="T10" i="43"/>
  <c r="T15" i="26" s="1"/>
  <c r="H14" i="85"/>
  <c r="H16" i="85" s="1"/>
  <c r="G35" i="3"/>
  <c r="G59" i="2"/>
  <c r="I59" i="2" s="1"/>
  <c r="G49" i="4"/>
  <c r="L53" i="3"/>
  <c r="M42" i="2" s="1"/>
  <c r="M49" i="2" s="1"/>
  <c r="M54" i="2" s="1"/>
  <c r="L86" i="7"/>
  <c r="H32" i="7"/>
  <c r="J32" i="7" s="1"/>
  <c r="F122" i="8"/>
  <c r="F52" i="3"/>
  <c r="G88" i="8"/>
  <c r="I88" i="8" s="1"/>
  <c r="E19" i="3"/>
  <c r="G14" i="2" s="1"/>
  <c r="E49" i="8"/>
  <c r="R21" i="44"/>
  <c r="U9" i="29" s="1"/>
  <c r="H38" i="14"/>
  <c r="G40" i="14"/>
  <c r="G49" i="20"/>
  <c r="H72" i="1"/>
  <c r="I91" i="2"/>
  <c r="K91" i="2" s="1"/>
  <c r="I46" i="2"/>
  <c r="I45" i="2"/>
  <c r="G11" i="2"/>
  <c r="H170" i="4"/>
  <c r="H14" i="3"/>
  <c r="H13" i="3"/>
  <c r="J8" i="2" s="1"/>
  <c r="H78" i="6"/>
  <c r="E13" i="3"/>
  <c r="G8" i="2" s="1"/>
  <c r="I41" i="7"/>
  <c r="H61" i="79"/>
  <c r="F68" i="79"/>
  <c r="F68" i="11"/>
  <c r="F68" i="12"/>
  <c r="F47" i="12"/>
  <c r="F49" i="12" s="1"/>
  <c r="H14" i="12"/>
  <c r="H16" i="12" s="1"/>
  <c r="C11" i="43" s="1"/>
  <c r="C16" i="26" s="1"/>
  <c r="H29" i="60"/>
  <c r="H61" i="59"/>
  <c r="H29" i="59"/>
  <c r="H14" i="14"/>
  <c r="H16" i="14" s="1"/>
  <c r="C15" i="43" s="1"/>
  <c r="K68" i="17"/>
  <c r="G68" i="17"/>
  <c r="I68" i="17"/>
  <c r="L68" i="17"/>
  <c r="J68" i="17"/>
  <c r="E68" i="17"/>
  <c r="K49" i="20"/>
  <c r="J200" i="6"/>
  <c r="P23" i="26"/>
  <c r="K79" i="1"/>
  <c r="J76" i="1"/>
  <c r="E73" i="1"/>
  <c r="F17" i="2"/>
  <c r="H154" i="4"/>
  <c r="H140" i="4"/>
  <c r="J140" i="4" s="1"/>
  <c r="H92" i="4"/>
  <c r="J92" i="4" s="1"/>
  <c r="H43" i="4"/>
  <c r="J43" i="4" s="1"/>
  <c r="H25" i="4"/>
  <c r="J25" i="4" s="1"/>
  <c r="G21" i="4"/>
  <c r="G23" i="4" s="1"/>
  <c r="H157" i="5"/>
  <c r="J157" i="5" s="1"/>
  <c r="H152" i="5"/>
  <c r="H124" i="5"/>
  <c r="J124" i="5" s="1"/>
  <c r="H120" i="5"/>
  <c r="J120" i="5" s="1"/>
  <c r="H108" i="5"/>
  <c r="J108" i="5" s="1"/>
  <c r="H100" i="5"/>
  <c r="J100" i="5" s="1"/>
  <c r="H204" i="6"/>
  <c r="J204" i="6" s="1"/>
  <c r="H170" i="6"/>
  <c r="J170" i="6" s="1"/>
  <c r="H75" i="6"/>
  <c r="D237" i="8"/>
  <c r="F38" i="9"/>
  <c r="H29" i="12"/>
  <c r="H51" i="18"/>
  <c r="F68" i="60"/>
  <c r="H46" i="60"/>
  <c r="I68" i="59"/>
  <c r="E68" i="59"/>
  <c r="K68" i="59"/>
  <c r="D68" i="59"/>
  <c r="E47" i="17"/>
  <c r="E49" i="17" s="1"/>
  <c r="E71" i="17" s="1"/>
  <c r="F68" i="19"/>
  <c r="F68" i="20"/>
  <c r="K23" i="26"/>
  <c r="E69" i="1"/>
  <c r="H115" i="4"/>
  <c r="H209" i="6"/>
  <c r="H131" i="6"/>
  <c r="J131" i="6" s="1"/>
  <c r="K115" i="31"/>
  <c r="J93" i="31"/>
  <c r="K103" i="31"/>
  <c r="G38" i="3"/>
  <c r="I124" i="31"/>
  <c r="K8" i="31"/>
  <c r="E55" i="31"/>
  <c r="E47" i="31"/>
  <c r="E8" i="31"/>
  <c r="E22" i="30"/>
  <c r="K20" i="30"/>
  <c r="K22" i="30" s="1"/>
  <c r="H48" i="4"/>
  <c r="J48" i="4" s="1"/>
  <c r="H21" i="5"/>
  <c r="J21" i="5" s="1"/>
  <c r="F38" i="5"/>
  <c r="F40" i="5" s="1"/>
  <c r="H289" i="6"/>
  <c r="H269" i="6"/>
  <c r="H260" i="6"/>
  <c r="H213" i="6"/>
  <c r="H118" i="6"/>
  <c r="J118" i="6" s="1"/>
  <c r="H76" i="6"/>
  <c r="H104" i="7"/>
  <c r="F86" i="7"/>
  <c r="H67" i="7"/>
  <c r="J67" i="7" s="1"/>
  <c r="F41" i="7"/>
  <c r="R20" i="28"/>
  <c r="H61" i="17"/>
  <c r="U16" i="44"/>
  <c r="X20" i="28" s="1"/>
  <c r="H51" i="19"/>
  <c r="F68" i="17"/>
  <c r="H51" i="17"/>
  <c r="U17" i="44"/>
  <c r="X21" i="28" s="1"/>
  <c r="H51" i="60"/>
  <c r="H51" i="20"/>
  <c r="H51" i="16"/>
  <c r="U22" i="44"/>
  <c r="O23" i="26"/>
  <c r="F47" i="16"/>
  <c r="F49" i="16" s="1"/>
  <c r="H46" i="19"/>
  <c r="H46" i="20"/>
  <c r="H46" i="13"/>
  <c r="R18" i="43"/>
  <c r="R10" i="27" s="1"/>
  <c r="H29" i="17"/>
  <c r="H29" i="20"/>
  <c r="F49" i="13"/>
  <c r="B81" i="35"/>
  <c r="V17" i="43"/>
  <c r="V22" i="26" s="1"/>
  <c r="D22" i="26"/>
  <c r="E70" i="3"/>
  <c r="G67" i="2" s="1"/>
  <c r="H78" i="1"/>
  <c r="H50" i="5"/>
  <c r="H15" i="4"/>
  <c r="E28" i="3"/>
  <c r="G22" i="2" s="1"/>
  <c r="F73" i="1"/>
  <c r="G63" i="1"/>
  <c r="H47" i="20"/>
  <c r="K60" i="3"/>
  <c r="K65" i="3" s="1"/>
  <c r="K29" i="26"/>
  <c r="F49" i="17"/>
  <c r="O18" i="43"/>
  <c r="F47" i="18"/>
  <c r="F49" i="18" s="1"/>
  <c r="F49" i="4"/>
  <c r="H15" i="5"/>
  <c r="J15" i="5" s="1"/>
  <c r="E79" i="1"/>
  <c r="D79" i="1"/>
  <c r="D76" i="1"/>
  <c r="D73" i="1"/>
  <c r="H23" i="26"/>
  <c r="H40" i="85"/>
  <c r="H71" i="3"/>
  <c r="J68" i="2" s="1"/>
  <c r="H181" i="4"/>
  <c r="J181" i="4" s="1"/>
  <c r="K75" i="3"/>
  <c r="L82" i="2" s="1"/>
  <c r="D75" i="3"/>
  <c r="F82" i="2" s="1"/>
  <c r="H174" i="4"/>
  <c r="H166" i="4"/>
  <c r="H158" i="4"/>
  <c r="H110" i="4"/>
  <c r="J110" i="4" s="1"/>
  <c r="H103" i="4"/>
  <c r="J103" i="4" s="1"/>
  <c r="H81" i="4"/>
  <c r="H59" i="4"/>
  <c r="J59" i="4" s="1"/>
  <c r="H55" i="4"/>
  <c r="J55" i="4" s="1"/>
  <c r="I49" i="4"/>
  <c r="E14" i="3"/>
  <c r="G9" i="2" s="1"/>
  <c r="H10" i="3"/>
  <c r="F72" i="3"/>
  <c r="H69" i="2" s="1"/>
  <c r="K71" i="3"/>
  <c r="L68" i="2" s="1"/>
  <c r="H112" i="5"/>
  <c r="J112" i="5" s="1"/>
  <c r="H67" i="5"/>
  <c r="J67" i="5" s="1"/>
  <c r="L68" i="5"/>
  <c r="H63" i="5"/>
  <c r="J63" i="5" s="1"/>
  <c r="H62" i="5"/>
  <c r="I306" i="6"/>
  <c r="H68" i="6"/>
  <c r="H67" i="6"/>
  <c r="H31" i="6"/>
  <c r="H20" i="6"/>
  <c r="J20" i="6" s="1"/>
  <c r="I63" i="7"/>
  <c r="G242" i="8"/>
  <c r="I242" i="8" s="1"/>
  <c r="G82" i="3"/>
  <c r="I82" i="3" s="1"/>
  <c r="G81" i="3"/>
  <c r="I81" i="3" s="1"/>
  <c r="G111" i="8"/>
  <c r="I111" i="8" s="1"/>
  <c r="G108" i="8"/>
  <c r="I108" i="8" s="1"/>
  <c r="M36" i="2"/>
  <c r="M38" i="2" s="1"/>
  <c r="M39" i="2" s="1"/>
  <c r="J33" i="2"/>
  <c r="L15" i="2"/>
  <c r="L49" i="13"/>
  <c r="J68" i="54"/>
  <c r="L49" i="54"/>
  <c r="H29" i="54"/>
  <c r="H16" i="54"/>
  <c r="C8" i="43" s="1"/>
  <c r="U8" i="43" s="1"/>
  <c r="U13" i="26" s="1"/>
  <c r="I68" i="60"/>
  <c r="K49" i="60"/>
  <c r="F68" i="59"/>
  <c r="H55" i="59"/>
  <c r="J49" i="14"/>
  <c r="L49" i="17"/>
  <c r="J49" i="17"/>
  <c r="L49" i="19"/>
  <c r="C5" i="43"/>
  <c r="C10" i="26" s="1"/>
  <c r="H14" i="58"/>
  <c r="H16" i="58" s="1"/>
  <c r="G68" i="85"/>
  <c r="E68" i="85"/>
  <c r="H51" i="85"/>
  <c r="D68" i="85"/>
  <c r="I47" i="85"/>
  <c r="I49" i="85" s="1"/>
  <c r="D49" i="85"/>
  <c r="K49" i="85"/>
  <c r="F41" i="31"/>
  <c r="F43" i="31" s="1"/>
  <c r="H13" i="71"/>
  <c r="H24" i="67"/>
  <c r="H154" i="6"/>
  <c r="J154" i="6" s="1"/>
  <c r="E12" i="3"/>
  <c r="G7" i="2" s="1"/>
  <c r="H83" i="6"/>
  <c r="J83" i="6" s="1"/>
  <c r="H79" i="3"/>
  <c r="G68" i="60"/>
  <c r="D49" i="60"/>
  <c r="E47" i="20"/>
  <c r="H300" i="6"/>
  <c r="J300" i="6" s="1"/>
  <c r="E237" i="8"/>
  <c r="L86" i="2"/>
  <c r="M83" i="2"/>
  <c r="F47" i="59"/>
  <c r="F49" i="59" s="1"/>
  <c r="B28" i="74"/>
  <c r="C17" i="74" s="1"/>
  <c r="C28" i="74" s="1"/>
  <c r="D17" i="74" s="1"/>
  <c r="D28" i="74" s="1"/>
  <c r="E17" i="74" s="1"/>
  <c r="E28" i="74" s="1"/>
  <c r="F17" i="74" s="1"/>
  <c r="F28" i="74" s="1"/>
  <c r="G17" i="74" s="1"/>
  <c r="G28" i="74" s="1"/>
  <c r="H17" i="74" s="1"/>
  <c r="H28" i="74" s="1"/>
  <c r="I17" i="74" s="1"/>
  <c r="I28" i="74" s="1"/>
  <c r="J17" i="74" s="1"/>
  <c r="J28" i="74" s="1"/>
  <c r="K17" i="74" s="1"/>
  <c r="K28" i="74" s="1"/>
  <c r="L17" i="74" s="1"/>
  <c r="L28" i="74" s="1"/>
  <c r="M17" i="74" s="1"/>
  <c r="M28" i="74" s="1"/>
  <c r="N18" i="74"/>
  <c r="H127" i="8"/>
  <c r="J79" i="2"/>
  <c r="G80" i="3"/>
  <c r="I80" i="3" s="1"/>
  <c r="E127" i="8"/>
  <c r="G54" i="8"/>
  <c r="G82" i="8" s="1"/>
  <c r="H82" i="8"/>
  <c r="D30" i="3"/>
  <c r="F25" i="2" s="1"/>
  <c r="H55" i="7"/>
  <c r="H16" i="7"/>
  <c r="H12" i="3"/>
  <c r="J7" i="2" s="1"/>
  <c r="D28" i="3"/>
  <c r="F22" i="2" s="1"/>
  <c r="K70" i="3"/>
  <c r="L67" i="2" s="1"/>
  <c r="L72" i="3"/>
  <c r="M69" i="2" s="1"/>
  <c r="H183" i="4"/>
  <c r="I76" i="1"/>
  <c r="J73" i="1"/>
  <c r="I73" i="1"/>
  <c r="K62" i="1"/>
  <c r="J62" i="1"/>
  <c r="J63" i="1"/>
  <c r="G20" i="2"/>
  <c r="H17" i="2"/>
  <c r="I38" i="9"/>
  <c r="G30" i="2"/>
  <c r="L39" i="31"/>
  <c r="L41" i="31" s="1"/>
  <c r="H124" i="31"/>
  <c r="H125" i="31" s="1"/>
  <c r="H126" i="31" s="1"/>
  <c r="H14" i="71"/>
  <c r="C63" i="1"/>
  <c r="H11" i="71"/>
  <c r="F42" i="85"/>
  <c r="H42" i="85" s="1"/>
  <c r="G27" i="3"/>
  <c r="G41" i="7"/>
  <c r="K28" i="3"/>
  <c r="K32" i="3" s="1"/>
  <c r="G49" i="60"/>
  <c r="F18" i="43"/>
  <c r="F10" i="27" s="1"/>
  <c r="F15" i="27" s="1"/>
  <c r="F20" i="27" s="1"/>
  <c r="C65" i="1"/>
  <c r="C66" i="1" s="1"/>
  <c r="F34" i="6"/>
  <c r="F36" i="6" s="1"/>
  <c r="J79" i="1"/>
  <c r="K67" i="1"/>
  <c r="K69" i="1" s="1"/>
  <c r="D95" i="2"/>
  <c r="D100" i="2" s="1"/>
  <c r="J150" i="6"/>
  <c r="K68" i="60"/>
  <c r="F47" i="20"/>
  <c r="F49" i="20" s="1"/>
  <c r="H27" i="6"/>
  <c r="H42" i="79"/>
  <c r="H47" i="79" s="1"/>
  <c r="H42" i="16"/>
  <c r="H30" i="7"/>
  <c r="G100" i="8"/>
  <c r="I100" i="8" s="1"/>
  <c r="L19" i="1"/>
  <c r="F237" i="8"/>
  <c r="T21" i="43"/>
  <c r="T13" i="27" s="1"/>
  <c r="E6" i="67"/>
  <c r="F94" i="8"/>
  <c r="F96" i="8" s="1"/>
  <c r="F98" i="8" s="1"/>
  <c r="F109" i="8" s="1"/>
  <c r="G34" i="6"/>
  <c r="G36" i="6" s="1"/>
  <c r="D67" i="1"/>
  <c r="F14" i="3"/>
  <c r="L28" i="3"/>
  <c r="M22" i="2" s="1"/>
  <c r="L54" i="6"/>
  <c r="G62" i="1"/>
  <c r="G217" i="8"/>
  <c r="I217" i="8" s="1"/>
  <c r="F12" i="3"/>
  <c r="H7" i="2" s="1"/>
  <c r="G128" i="8"/>
  <c r="I128" i="8" s="1"/>
  <c r="E41" i="3"/>
  <c r="E43" i="3" s="1"/>
  <c r="G40" i="8"/>
  <c r="F19" i="3"/>
  <c r="L47" i="79"/>
  <c r="L49" i="79" s="1"/>
  <c r="L46" i="9"/>
  <c r="L79" i="3"/>
  <c r="I48" i="2"/>
  <c r="K48" i="2" s="1"/>
  <c r="L23" i="3"/>
  <c r="H76" i="3"/>
  <c r="J83" i="2" s="1"/>
  <c r="H47" i="4"/>
  <c r="H159" i="5"/>
  <c r="J159" i="5" s="1"/>
  <c r="L71" i="3"/>
  <c r="H217" i="6"/>
  <c r="J217" i="6" s="1"/>
  <c r="H195" i="6"/>
  <c r="J195" i="6" s="1"/>
  <c r="L12" i="3"/>
  <c r="D37" i="3"/>
  <c r="F29" i="2" s="1"/>
  <c r="G47" i="79"/>
  <c r="G49" i="79" s="1"/>
  <c r="G47" i="13"/>
  <c r="G49" i="13" s="1"/>
  <c r="H22" i="60"/>
  <c r="H14" i="60"/>
  <c r="H16" i="60" s="1"/>
  <c r="C13" i="43" s="1"/>
  <c r="G47" i="17"/>
  <c r="G49" i="17" s="1"/>
  <c r="H46" i="85"/>
  <c r="N28" i="67"/>
  <c r="I68" i="54"/>
  <c r="J68" i="18"/>
  <c r="N16" i="67"/>
  <c r="L50" i="3"/>
  <c r="H96" i="4"/>
  <c r="J96" i="4" s="1"/>
  <c r="H77" i="4"/>
  <c r="J77" i="4" s="1"/>
  <c r="H67" i="4"/>
  <c r="J67" i="4" s="1"/>
  <c r="H39" i="4"/>
  <c r="H158" i="5"/>
  <c r="J158" i="5" s="1"/>
  <c r="H136" i="5"/>
  <c r="H132" i="5"/>
  <c r="J132" i="5" s="1"/>
  <c r="H128" i="5"/>
  <c r="J128" i="5" s="1"/>
  <c r="H95" i="5"/>
  <c r="J95" i="5" s="1"/>
  <c r="H87" i="5"/>
  <c r="J87" i="5" s="1"/>
  <c r="H79" i="5"/>
  <c r="J79" i="5" s="1"/>
  <c r="H75" i="5"/>
  <c r="J75" i="5" s="1"/>
  <c r="H65" i="5"/>
  <c r="J65" i="5" s="1"/>
  <c r="H64" i="5"/>
  <c r="J64" i="5" s="1"/>
  <c r="H56" i="5"/>
  <c r="I57" i="5"/>
  <c r="K12" i="3"/>
  <c r="K15" i="3" s="1"/>
  <c r="K17" i="3" s="1"/>
  <c r="D12" i="3"/>
  <c r="F7" i="2" s="1"/>
  <c r="H294" i="6"/>
  <c r="H284" i="6"/>
  <c r="H274" i="6"/>
  <c r="H264" i="6"/>
  <c r="H251" i="6"/>
  <c r="H244" i="6"/>
  <c r="H234" i="6"/>
  <c r="H229" i="6"/>
  <c r="H225" i="6"/>
  <c r="H65" i="6"/>
  <c r="J65" i="6" s="1"/>
  <c r="H63" i="6"/>
  <c r="J63" i="6" s="1"/>
  <c r="H78" i="7"/>
  <c r="J78" i="7" s="1"/>
  <c r="G86" i="7"/>
  <c r="F37" i="3"/>
  <c r="H29" i="2" s="1"/>
  <c r="M86" i="2"/>
  <c r="E68" i="12"/>
  <c r="E68" i="19"/>
  <c r="K68" i="20"/>
  <c r="I68" i="20"/>
  <c r="E68" i="20"/>
  <c r="I68" i="79"/>
  <c r="L68" i="79"/>
  <c r="K49" i="79"/>
  <c r="H22" i="79"/>
  <c r="L23" i="26"/>
  <c r="H29" i="11"/>
  <c r="K49" i="11"/>
  <c r="H22" i="11"/>
  <c r="I6" i="43" s="1"/>
  <c r="I11" i="26" s="1"/>
  <c r="J49" i="11"/>
  <c r="H14" i="11"/>
  <c r="H16" i="11" s="1"/>
  <c r="I68" i="13"/>
  <c r="D68" i="13"/>
  <c r="L68" i="13"/>
  <c r="F68" i="13"/>
  <c r="J68" i="13"/>
  <c r="E68" i="13"/>
  <c r="K46" i="9"/>
  <c r="E47" i="13"/>
  <c r="E49" i="13" s="1"/>
  <c r="F23" i="26"/>
  <c r="H22" i="13"/>
  <c r="I7" i="43" s="1"/>
  <c r="I12" i="26" s="1"/>
  <c r="H14" i="13"/>
  <c r="H16" i="13" s="1"/>
  <c r="C7" i="43" s="1"/>
  <c r="H61" i="54"/>
  <c r="E68" i="54"/>
  <c r="H51" i="54"/>
  <c r="F68" i="54"/>
  <c r="H46" i="54"/>
  <c r="I68" i="18"/>
  <c r="L68" i="18"/>
  <c r="G68" i="18"/>
  <c r="H55" i="18"/>
  <c r="K68" i="18"/>
  <c r="G49" i="18"/>
  <c r="H14" i="18"/>
  <c r="H16" i="18" s="1"/>
  <c r="C12" i="43" s="1"/>
  <c r="H22" i="19"/>
  <c r="I16" i="43" s="1"/>
  <c r="I21" i="26" s="1"/>
  <c r="H14" i="16"/>
  <c r="H16" i="16" s="1"/>
  <c r="C21" i="43" s="1"/>
  <c r="C13" i="27" s="1"/>
  <c r="K68" i="58"/>
  <c r="D68" i="58"/>
  <c r="D49" i="58"/>
  <c r="H38" i="85"/>
  <c r="J23" i="26"/>
  <c r="H12" i="71"/>
  <c r="E157" i="72"/>
  <c r="H60" i="9"/>
  <c r="H53" i="9"/>
  <c r="J53" i="9" s="1"/>
  <c r="H44" i="9"/>
  <c r="J44" i="9" s="1"/>
  <c r="D55" i="9"/>
  <c r="H54" i="9"/>
  <c r="J54" i="9" s="1"/>
  <c r="H37" i="9"/>
  <c r="H35" i="9"/>
  <c r="H25" i="9"/>
  <c r="E86" i="3"/>
  <c r="E79" i="3"/>
  <c r="G40" i="3"/>
  <c r="M56" i="2"/>
  <c r="L56" i="2"/>
  <c r="H19" i="3"/>
  <c r="J14" i="2" s="1"/>
  <c r="E33" i="31"/>
  <c r="E25" i="31" s="1"/>
  <c r="I80" i="2"/>
  <c r="M74" i="2"/>
  <c r="H75" i="2"/>
  <c r="L25" i="2"/>
  <c r="F86" i="3"/>
  <c r="H79" i="2"/>
  <c r="J25" i="2"/>
  <c r="L14" i="2"/>
  <c r="E83" i="3"/>
  <c r="G84" i="3"/>
  <c r="I97" i="2"/>
  <c r="K97" i="2" s="1"/>
  <c r="H91" i="7"/>
  <c r="J91" i="7" s="1"/>
  <c r="E76" i="3"/>
  <c r="G83" i="2" s="1"/>
  <c r="I188" i="4"/>
  <c r="G188" i="4"/>
  <c r="E75" i="3"/>
  <c r="G82" i="2" s="1"/>
  <c r="J82" i="2"/>
  <c r="H179" i="4"/>
  <c r="J179" i="4" s="1"/>
  <c r="H85" i="2"/>
  <c r="H301" i="6"/>
  <c r="J301" i="6" s="1"/>
  <c r="K161" i="5"/>
  <c r="E72" i="3"/>
  <c r="K72" i="3"/>
  <c r="L69" i="2" s="1"/>
  <c r="I161" i="5"/>
  <c r="H72" i="3"/>
  <c r="J69" i="2" s="1"/>
  <c r="J17" i="2"/>
  <c r="J15" i="2"/>
  <c r="I42" i="2"/>
  <c r="H87" i="2"/>
  <c r="L49" i="2"/>
  <c r="L54" i="2" s="1"/>
  <c r="L36" i="2"/>
  <c r="L38" i="2" s="1"/>
  <c r="L39" i="2" s="1"/>
  <c r="J31" i="2"/>
  <c r="J32" i="2" s="1"/>
  <c r="G31" i="2"/>
  <c r="G32" i="2" s="1"/>
  <c r="G21" i="2"/>
  <c r="I21" i="2" s="1"/>
  <c r="F20" i="2"/>
  <c r="G91" i="3"/>
  <c r="I91" i="3" s="1"/>
  <c r="G16" i="3"/>
  <c r="F31" i="2"/>
  <c r="F32" i="2" s="1"/>
  <c r="F21" i="2"/>
  <c r="J5" i="2"/>
  <c r="E80" i="6"/>
  <c r="H64" i="6"/>
  <c r="J64" i="6" s="1"/>
  <c r="I80" i="6"/>
  <c r="L80" i="6"/>
  <c r="E24" i="7"/>
  <c r="E26" i="7" s="1"/>
  <c r="H11" i="3"/>
  <c r="T9" i="44"/>
  <c r="W13" i="28" s="1"/>
  <c r="T8" i="44"/>
  <c r="W12" i="28" s="1"/>
  <c r="N26" i="9"/>
  <c r="B17" i="26"/>
  <c r="T5" i="44"/>
  <c r="W9" i="28" s="1"/>
  <c r="E68" i="58"/>
  <c r="H45" i="9"/>
  <c r="H11" i="9"/>
  <c r="J11" i="9" s="1"/>
  <c r="M6" i="2"/>
  <c r="J75" i="2"/>
  <c r="J20" i="2"/>
  <c r="L6" i="2"/>
  <c r="F86" i="2"/>
  <c r="F61" i="9"/>
  <c r="H59" i="9"/>
  <c r="J59" i="9" s="1"/>
  <c r="H57" i="9"/>
  <c r="H28" i="9"/>
  <c r="H24" i="9"/>
  <c r="J24" i="9" s="1"/>
  <c r="F22" i="9"/>
  <c r="H12" i="9"/>
  <c r="H64" i="9"/>
  <c r="K51" i="9"/>
  <c r="K68" i="9" s="1"/>
  <c r="F46" i="9"/>
  <c r="J85" i="2"/>
  <c r="M14" i="2"/>
  <c r="J9" i="2"/>
  <c r="I61" i="9"/>
  <c r="I60" i="9" s="1"/>
  <c r="J86" i="2" s="1"/>
  <c r="E47" i="79"/>
  <c r="E49" i="79" s="1"/>
  <c r="E68" i="79"/>
  <c r="F68" i="2"/>
  <c r="T21" i="44"/>
  <c r="L51" i="9"/>
  <c r="L68" i="9" s="1"/>
  <c r="G46" i="9"/>
  <c r="H62" i="9"/>
  <c r="J62" i="9" s="1"/>
  <c r="G75" i="2"/>
  <c r="H20" i="2"/>
  <c r="M15" i="2"/>
  <c r="F11" i="2"/>
  <c r="G51" i="9"/>
  <c r="E38" i="9"/>
  <c r="N38" i="9" s="1"/>
  <c r="H30" i="2"/>
  <c r="F51" i="9"/>
  <c r="E33" i="9"/>
  <c r="N33" i="9" s="1"/>
  <c r="H20" i="9"/>
  <c r="F79" i="2"/>
  <c r="I16" i="2"/>
  <c r="L83" i="2"/>
  <c r="H19" i="9"/>
  <c r="F33" i="2"/>
  <c r="M25" i="2"/>
  <c r="J21" i="2"/>
  <c r="G15" i="2"/>
  <c r="D46" i="9"/>
  <c r="D47" i="9" s="1"/>
  <c r="I35" i="2"/>
  <c r="D51" i="9"/>
  <c r="G29" i="9"/>
  <c r="H26" i="9"/>
  <c r="H21" i="9"/>
  <c r="E22" i="9"/>
  <c r="N22" i="9" s="1"/>
  <c r="I14" i="9"/>
  <c r="I16" i="9" s="1"/>
  <c r="H9" i="9"/>
  <c r="H36" i="9"/>
  <c r="N25" i="9"/>
  <c r="F30" i="2"/>
  <c r="G79" i="2"/>
  <c r="I37" i="2"/>
  <c r="D22" i="9"/>
  <c r="T17" i="44"/>
  <c r="W21" i="28" s="1"/>
  <c r="E61" i="9"/>
  <c r="N61" i="9" s="1"/>
  <c r="T11" i="44"/>
  <c r="W15" i="28" s="1"/>
  <c r="T11" i="43"/>
  <c r="T16" i="26" s="1"/>
  <c r="Q18" i="43"/>
  <c r="H26" i="67"/>
  <c r="N26" i="67"/>
  <c r="H16" i="67"/>
  <c r="N20" i="67"/>
  <c r="N24" i="67"/>
  <c r="H20" i="67"/>
  <c r="T7" i="44"/>
  <c r="W11" i="28" s="1"/>
  <c r="E95" i="2"/>
  <c r="E100" i="2" s="1"/>
  <c r="E39" i="2"/>
  <c r="E55" i="2" s="1"/>
  <c r="E60" i="2" s="1"/>
  <c r="C95" i="2"/>
  <c r="C100" i="2" s="1"/>
  <c r="K188" i="4"/>
  <c r="D10" i="3"/>
  <c r="E38" i="5"/>
  <c r="E40" i="5" s="1"/>
  <c r="D80" i="6"/>
  <c r="H13" i="9"/>
  <c r="N12" i="9"/>
  <c r="G68" i="79"/>
  <c r="H55" i="79"/>
  <c r="I9" i="29"/>
  <c r="R20" i="43"/>
  <c r="H29" i="79"/>
  <c r="H14" i="79"/>
  <c r="H16" i="79" s="1"/>
  <c r="C20" i="43" s="1"/>
  <c r="I42" i="11"/>
  <c r="I47" i="11" s="1"/>
  <c r="I49" i="11" s="1"/>
  <c r="I40" i="9"/>
  <c r="I42" i="9" s="1"/>
  <c r="B11" i="26"/>
  <c r="T6" i="43"/>
  <c r="T11" i="26" s="1"/>
  <c r="D12" i="26"/>
  <c r="D23" i="26" s="1"/>
  <c r="V7" i="43"/>
  <c r="D49" i="13"/>
  <c r="D19" i="26"/>
  <c r="V14" i="43"/>
  <c r="V19" i="26" s="1"/>
  <c r="L68" i="58"/>
  <c r="H19" i="28"/>
  <c r="H22" i="28" s="1"/>
  <c r="H19" i="44"/>
  <c r="H8" i="29" s="1"/>
  <c r="H12" i="29" s="1"/>
  <c r="H17" i="29" s="1"/>
  <c r="D19" i="28"/>
  <c r="D19" i="44"/>
  <c r="V15" i="43"/>
  <c r="V20" i="26" s="1"/>
  <c r="N39" i="9"/>
  <c r="E40" i="9"/>
  <c r="H33" i="1"/>
  <c r="F65" i="1"/>
  <c r="H65" i="1" s="1"/>
  <c r="F188" i="4"/>
  <c r="L161" i="5"/>
  <c r="H28" i="3"/>
  <c r="H32" i="3" s="1"/>
  <c r="I50" i="5"/>
  <c r="L306" i="6"/>
  <c r="G80" i="6"/>
  <c r="H72" i="6"/>
  <c r="D80" i="3"/>
  <c r="D79" i="3" s="1"/>
  <c r="F75" i="2"/>
  <c r="D108" i="8"/>
  <c r="D47" i="3"/>
  <c r="H98" i="8"/>
  <c r="N58" i="9"/>
  <c r="E55" i="9"/>
  <c r="N55" i="9" s="1"/>
  <c r="E46" i="9"/>
  <c r="N46" i="9" s="1"/>
  <c r="N45" i="9"/>
  <c r="N20" i="9"/>
  <c r="F16" i="2"/>
  <c r="I62" i="3"/>
  <c r="I49" i="59"/>
  <c r="L18" i="43"/>
  <c r="D68" i="1"/>
  <c r="F61" i="1"/>
  <c r="F68" i="1" s="1"/>
  <c r="D63" i="1"/>
  <c r="I89" i="2"/>
  <c r="K89" i="2" s="1"/>
  <c r="G85" i="3"/>
  <c r="I85" i="3" s="1"/>
  <c r="F88" i="2"/>
  <c r="F87" i="2" s="1"/>
  <c r="D83" i="3"/>
  <c r="H70" i="3"/>
  <c r="M82" i="2"/>
  <c r="L73" i="3"/>
  <c r="M10" i="29"/>
  <c r="Y10" i="29" s="1"/>
  <c r="V22" i="44"/>
  <c r="G85" i="2"/>
  <c r="G74" i="3"/>
  <c r="I74" i="3" s="1"/>
  <c r="E29" i="9"/>
  <c r="N29" i="9" s="1"/>
  <c r="N28" i="9"/>
  <c r="I22" i="9"/>
  <c r="H10" i="9"/>
  <c r="G14" i="9"/>
  <c r="G16" i="9" s="1"/>
  <c r="D14" i="9"/>
  <c r="D16" i="9" s="1"/>
  <c r="J49" i="79"/>
  <c r="F7" i="44"/>
  <c r="H51" i="13"/>
  <c r="G68" i="54"/>
  <c r="K68" i="54"/>
  <c r="I19" i="28"/>
  <c r="U15" i="44"/>
  <c r="X19" i="28" s="1"/>
  <c r="G68" i="58"/>
  <c r="D21" i="28"/>
  <c r="V17" i="44"/>
  <c r="Y21" i="28" s="1"/>
  <c r="T20" i="28"/>
  <c r="T22" i="28" s="1"/>
  <c r="Q19" i="44"/>
  <c r="L14" i="9"/>
  <c r="L16" i="9" s="1"/>
  <c r="T15" i="44"/>
  <c r="W19" i="28" s="1"/>
  <c r="M7" i="44"/>
  <c r="H180" i="4"/>
  <c r="J180" i="4" s="1"/>
  <c r="F75" i="3"/>
  <c r="F161" i="5"/>
  <c r="H71" i="5"/>
  <c r="J71" i="5" s="1"/>
  <c r="I68" i="5"/>
  <c r="K68" i="5"/>
  <c r="E68" i="5"/>
  <c r="G38" i="5"/>
  <c r="H31" i="5"/>
  <c r="J31" i="5" s="1"/>
  <c r="G306" i="6"/>
  <c r="H91" i="6"/>
  <c r="J91" i="6" s="1"/>
  <c r="E306" i="6"/>
  <c r="E96" i="8"/>
  <c r="N54" i="9"/>
  <c r="E51" i="9"/>
  <c r="I51" i="9"/>
  <c r="I46" i="9"/>
  <c r="J36" i="2"/>
  <c r="N43" i="9"/>
  <c r="F35" i="2"/>
  <c r="G22" i="9"/>
  <c r="N13" i="9"/>
  <c r="F55" i="9"/>
  <c r="K14" i="9"/>
  <c r="K16" i="9" s="1"/>
  <c r="H56" i="9"/>
  <c r="H85" i="4"/>
  <c r="J85" i="4" s="1"/>
  <c r="H43" i="9"/>
  <c r="F68" i="5"/>
  <c r="F80" i="6"/>
  <c r="G68" i="5"/>
  <c r="L88" i="2"/>
  <c r="L87" i="2" s="1"/>
  <c r="K83" i="3"/>
  <c r="E37" i="3"/>
  <c r="G29" i="2" s="1"/>
  <c r="H45" i="7"/>
  <c r="C16" i="28"/>
  <c r="H38" i="4"/>
  <c r="H18" i="9"/>
  <c r="G91" i="8"/>
  <c r="K38" i="5"/>
  <c r="K40" i="5" s="1"/>
  <c r="D127" i="8"/>
  <c r="I68" i="1"/>
  <c r="I69" i="1" s="1"/>
  <c r="I63" i="1"/>
  <c r="I88" i="2"/>
  <c r="J42" i="2"/>
  <c r="F58" i="2"/>
  <c r="D36" i="3"/>
  <c r="H5" i="2"/>
  <c r="E188" i="4"/>
  <c r="E49" i="4"/>
  <c r="F59" i="6"/>
  <c r="E47" i="3"/>
  <c r="H56" i="6"/>
  <c r="E34" i="6"/>
  <c r="E36" i="6" s="1"/>
  <c r="D14" i="3"/>
  <c r="F9" i="2" s="1"/>
  <c r="L87" i="7"/>
  <c r="O7" i="44"/>
  <c r="H61" i="13"/>
  <c r="K40" i="13"/>
  <c r="K38" i="9"/>
  <c r="H38" i="54"/>
  <c r="J49" i="54"/>
  <c r="E68" i="18"/>
  <c r="U13" i="44"/>
  <c r="X17" i="28" s="1"/>
  <c r="J68" i="60"/>
  <c r="E68" i="60"/>
  <c r="J68" i="59"/>
  <c r="G42" i="59"/>
  <c r="H40" i="59"/>
  <c r="D16" i="43"/>
  <c r="D18" i="43" s="1"/>
  <c r="I49" i="19"/>
  <c r="D49" i="19"/>
  <c r="Q20" i="28"/>
  <c r="T16" i="44"/>
  <c r="W20" i="28" s="1"/>
  <c r="N20" i="28"/>
  <c r="N22" i="28" s="1"/>
  <c r="J19" i="28"/>
  <c r="J19" i="44"/>
  <c r="E18" i="28"/>
  <c r="E22" i="28" s="1"/>
  <c r="E19" i="44"/>
  <c r="T14" i="44"/>
  <c r="W18" i="28" s="1"/>
  <c r="K17" i="28"/>
  <c r="T13" i="44"/>
  <c r="W17" i="28" s="1"/>
  <c r="V12" i="44"/>
  <c r="Y16" i="28" s="1"/>
  <c r="S19" i="44"/>
  <c r="Q22" i="28"/>
  <c r="B16" i="28"/>
  <c r="T12" i="44"/>
  <c r="N19" i="44"/>
  <c r="R23" i="26"/>
  <c r="F19" i="1"/>
  <c r="G68" i="1"/>
  <c r="I64" i="1"/>
  <c r="I66" i="1" s="1"/>
  <c r="I62" i="1"/>
  <c r="G50" i="2"/>
  <c r="I50" i="2" s="1"/>
  <c r="K50" i="2" s="1"/>
  <c r="G61" i="3"/>
  <c r="I61" i="3" s="1"/>
  <c r="H44" i="2"/>
  <c r="I44" i="2" s="1"/>
  <c r="G55" i="3"/>
  <c r="H12" i="4"/>
  <c r="F21" i="4"/>
  <c r="H160" i="5"/>
  <c r="F76" i="3"/>
  <c r="G57" i="5"/>
  <c r="H73" i="6"/>
  <c r="K80" i="6"/>
  <c r="H86" i="2"/>
  <c r="H52" i="9"/>
  <c r="R6" i="44"/>
  <c r="H61" i="11"/>
  <c r="I6" i="44"/>
  <c r="H51" i="11"/>
  <c r="H18" i="43"/>
  <c r="L49" i="11"/>
  <c r="B15" i="28"/>
  <c r="B19" i="44"/>
  <c r="L11" i="28"/>
  <c r="L22" i="28" s="1"/>
  <c r="L19" i="44"/>
  <c r="V11" i="43"/>
  <c r="V16" i="26" s="1"/>
  <c r="H47" i="58"/>
  <c r="H42" i="13"/>
  <c r="H47" i="13" s="1"/>
  <c r="I47" i="54"/>
  <c r="I49" i="54" s="1"/>
  <c r="H71" i="1"/>
  <c r="H48" i="1"/>
  <c r="F67" i="1"/>
  <c r="H67" i="1" s="1"/>
  <c r="E71" i="3"/>
  <c r="H185" i="4"/>
  <c r="G78" i="3"/>
  <c r="G32" i="4"/>
  <c r="H32" i="4" s="1"/>
  <c r="J32" i="4" s="1"/>
  <c r="F28" i="3"/>
  <c r="H303" i="6"/>
  <c r="D72" i="3"/>
  <c r="F69" i="2" s="1"/>
  <c r="I104" i="7"/>
  <c r="E52" i="3"/>
  <c r="E122" i="8"/>
  <c r="F20" i="3"/>
  <c r="G18" i="8"/>
  <c r="I18" i="8" s="1"/>
  <c r="D62" i="9"/>
  <c r="D61" i="9" s="1"/>
  <c r="D68" i="11"/>
  <c r="L68" i="11"/>
  <c r="F10" i="28"/>
  <c r="H29" i="16"/>
  <c r="K15" i="28"/>
  <c r="K19" i="44"/>
  <c r="N18" i="26"/>
  <c r="T13" i="43"/>
  <c r="T18" i="26" s="1"/>
  <c r="M17" i="26"/>
  <c r="M18" i="43"/>
  <c r="N12" i="26"/>
  <c r="T7" i="43"/>
  <c r="T12" i="26" s="1"/>
  <c r="N18" i="43"/>
  <c r="K18" i="43"/>
  <c r="S10" i="26"/>
  <c r="S23" i="26" s="1"/>
  <c r="S18" i="43"/>
  <c r="N27" i="74"/>
  <c r="H28" i="67"/>
  <c r="G88" i="3"/>
  <c r="I88" i="3" s="1"/>
  <c r="K73" i="3"/>
  <c r="H34" i="9"/>
  <c r="F29" i="9"/>
  <c r="H27" i="9"/>
  <c r="F76" i="1"/>
  <c r="H76" i="1" s="1"/>
  <c r="H11" i="2"/>
  <c r="F71" i="3"/>
  <c r="H68" i="2" s="1"/>
  <c r="F70" i="3"/>
  <c r="L188" i="4"/>
  <c r="H51" i="4"/>
  <c r="J51" i="4" s="1"/>
  <c r="D70" i="3"/>
  <c r="F67" i="2" s="1"/>
  <c r="H158" i="6"/>
  <c r="J158" i="6" s="1"/>
  <c r="K34" i="6"/>
  <c r="K36" i="6" s="1"/>
  <c r="F127" i="8"/>
  <c r="G61" i="9"/>
  <c r="G55" i="9"/>
  <c r="G38" i="9"/>
  <c r="K29" i="9"/>
  <c r="H55" i="11"/>
  <c r="H22" i="54"/>
  <c r="L49" i="58"/>
  <c r="H186" i="6"/>
  <c r="J186" i="6" s="1"/>
  <c r="L29" i="9"/>
  <c r="I29" i="9"/>
  <c r="D29" i="9"/>
  <c r="F14" i="9"/>
  <c r="F16" i="9" s="1"/>
  <c r="H55" i="54"/>
  <c r="O12" i="29"/>
  <c r="O17" i="29" s="1"/>
  <c r="D49" i="54"/>
  <c r="E23" i="26"/>
  <c r="K49" i="16"/>
  <c r="W9" i="29"/>
  <c r="Q23" i="26"/>
  <c r="E49" i="58"/>
  <c r="B13" i="26"/>
  <c r="T8" i="43"/>
  <c r="T13" i="26" s="1"/>
  <c r="B20" i="26"/>
  <c r="T15" i="43"/>
  <c r="T20" i="26" s="1"/>
  <c r="B12" i="27"/>
  <c r="T20" i="43"/>
  <c r="T12" i="27" s="1"/>
  <c r="B19" i="26"/>
  <c r="T14" i="43"/>
  <c r="T19" i="26" s="1"/>
  <c r="E49" i="59"/>
  <c r="E49" i="54"/>
  <c r="T16" i="43"/>
  <c r="T21" i="26" s="1"/>
  <c r="B21" i="26"/>
  <c r="B9" i="43"/>
  <c r="B22" i="26"/>
  <c r="T17" i="43"/>
  <c r="T22" i="26" s="1"/>
  <c r="E49" i="20"/>
  <c r="E14" i="9"/>
  <c r="F15" i="2"/>
  <c r="D76" i="3"/>
  <c r="F83" i="2" s="1"/>
  <c r="E161" i="5"/>
  <c r="I13" i="27"/>
  <c r="I22" i="26"/>
  <c r="C55" i="2"/>
  <c r="C60" i="2" s="1"/>
  <c r="I43" i="2"/>
  <c r="D98" i="8"/>
  <c r="L49" i="14"/>
  <c r="H43" i="5"/>
  <c r="J43" i="5" s="1"/>
  <c r="C69" i="1"/>
  <c r="J69" i="1"/>
  <c r="C73" i="1"/>
  <c r="E80" i="1"/>
  <c r="K66" i="1"/>
  <c r="C76" i="1"/>
  <c r="J66" i="1"/>
  <c r="G66" i="1"/>
  <c r="C62" i="1"/>
  <c r="G51" i="7" l="1"/>
  <c r="G24" i="44"/>
  <c r="G30" i="44" s="1"/>
  <c r="G10" i="3"/>
  <c r="G40" i="9"/>
  <c r="H47" i="18"/>
  <c r="H49" i="18" s="1"/>
  <c r="F51" i="7"/>
  <c r="G42" i="11"/>
  <c r="H42" i="11" s="1"/>
  <c r="U17" i="43"/>
  <c r="U22" i="26" s="1"/>
  <c r="G23" i="43"/>
  <c r="G29" i="43" s="1"/>
  <c r="F14" i="2"/>
  <c r="F18" i="2" s="1"/>
  <c r="U12" i="44"/>
  <c r="X16" i="28" s="1"/>
  <c r="H36" i="2"/>
  <c r="H38" i="2" s="1"/>
  <c r="V15" i="44"/>
  <c r="Y19" i="28" s="1"/>
  <c r="H47" i="16"/>
  <c r="H49" i="16" s="1"/>
  <c r="K56" i="2"/>
  <c r="E71" i="85"/>
  <c r="H73" i="1"/>
  <c r="G49" i="8"/>
  <c r="I49" i="8" s="1"/>
  <c r="H79" i="1"/>
  <c r="E71" i="12"/>
  <c r="P24" i="44"/>
  <c r="P30" i="44" s="1"/>
  <c r="E23" i="43"/>
  <c r="E29" i="43" s="1"/>
  <c r="G42" i="12"/>
  <c r="H42" i="12" s="1"/>
  <c r="H47" i="12" s="1"/>
  <c r="H49" i="12" s="1"/>
  <c r="H39" i="12"/>
  <c r="G39" i="9"/>
  <c r="N23" i="26"/>
  <c r="H68" i="60"/>
  <c r="E71" i="20"/>
  <c r="G122" i="8"/>
  <c r="I122" i="8" s="1"/>
  <c r="H68" i="79"/>
  <c r="H249" i="8"/>
  <c r="I8" i="2"/>
  <c r="E71" i="11"/>
  <c r="H68" i="14"/>
  <c r="H47" i="11"/>
  <c r="H49" i="11" s="1"/>
  <c r="G13" i="3"/>
  <c r="U12" i="43"/>
  <c r="U17" i="26" s="1"/>
  <c r="G69" i="13"/>
  <c r="M22" i="28"/>
  <c r="I80" i="1"/>
  <c r="I87" i="1" s="1"/>
  <c r="U21" i="44"/>
  <c r="E71" i="60"/>
  <c r="U11" i="43"/>
  <c r="U16" i="26" s="1"/>
  <c r="X9" i="29"/>
  <c r="H68" i="58"/>
  <c r="G47" i="11"/>
  <c r="G49" i="11" s="1"/>
  <c r="G69" i="11" s="1"/>
  <c r="H47" i="17"/>
  <c r="C80" i="1"/>
  <c r="C87" i="1" s="1"/>
  <c r="E71" i="59"/>
  <c r="L60" i="3"/>
  <c r="L65" i="3" s="1"/>
  <c r="H68" i="19"/>
  <c r="H47" i="60"/>
  <c r="H49" i="60" s="1"/>
  <c r="K80" i="1"/>
  <c r="K87" i="1" s="1"/>
  <c r="E87" i="1"/>
  <c r="J23" i="43"/>
  <c r="J29" i="43" s="1"/>
  <c r="V16" i="44"/>
  <c r="Y20" i="28" s="1"/>
  <c r="J80" i="1"/>
  <c r="J87" i="1" s="1"/>
  <c r="D60" i="3"/>
  <c r="D65" i="3" s="1"/>
  <c r="G69" i="85"/>
  <c r="G69" i="58"/>
  <c r="I25" i="2"/>
  <c r="K25" i="2" s="1"/>
  <c r="H40" i="14"/>
  <c r="G64" i="3"/>
  <c r="I64" i="3" s="1"/>
  <c r="G19" i="3"/>
  <c r="I19" i="3" s="1"/>
  <c r="H24" i="7"/>
  <c r="H68" i="85"/>
  <c r="H47" i="19"/>
  <c r="E71" i="14"/>
  <c r="G42" i="14"/>
  <c r="I20" i="2"/>
  <c r="O23" i="43"/>
  <c r="O29" i="43" s="1"/>
  <c r="H68" i="16"/>
  <c r="C13" i="26"/>
  <c r="G69" i="17"/>
  <c r="H68" i="18"/>
  <c r="G14" i="3"/>
  <c r="H68" i="59"/>
  <c r="G69" i="19"/>
  <c r="F123" i="8"/>
  <c r="G69" i="16"/>
  <c r="G83" i="3"/>
  <c r="I83" i="3" s="1"/>
  <c r="G69" i="20"/>
  <c r="H49" i="17"/>
  <c r="K22" i="28"/>
  <c r="H9" i="2"/>
  <c r="I9" i="2" s="1"/>
  <c r="H68" i="12"/>
  <c r="I40" i="3"/>
  <c r="H41" i="3"/>
  <c r="H43" i="3" s="1"/>
  <c r="H45" i="3" s="1"/>
  <c r="H50" i="3" s="1"/>
  <c r="L18" i="2"/>
  <c r="L69" i="3"/>
  <c r="I11" i="2"/>
  <c r="M27" i="2"/>
  <c r="E23" i="3"/>
  <c r="J74" i="2"/>
  <c r="U5" i="43"/>
  <c r="U10" i="26" s="1"/>
  <c r="G69" i="54"/>
  <c r="G17" i="2"/>
  <c r="G18" i="2" s="1"/>
  <c r="G79" i="3"/>
  <c r="I79" i="3" s="1"/>
  <c r="D249" i="8"/>
  <c r="G30" i="3"/>
  <c r="I30" i="3" s="1"/>
  <c r="G12" i="29"/>
  <c r="G17" i="29" s="1"/>
  <c r="H57" i="5"/>
  <c r="H60" i="3"/>
  <c r="H65" i="3" s="1"/>
  <c r="J50" i="5"/>
  <c r="I54" i="8"/>
  <c r="F6" i="67"/>
  <c r="H3" i="67"/>
  <c r="H86" i="7"/>
  <c r="J86" i="7" s="1"/>
  <c r="H49" i="4"/>
  <c r="J49" i="4" s="1"/>
  <c r="G11" i="3"/>
  <c r="I11" i="3" s="1"/>
  <c r="H6" i="2"/>
  <c r="F23" i="43"/>
  <c r="F29" i="43" s="1"/>
  <c r="H38" i="9"/>
  <c r="I85" i="2"/>
  <c r="K85" i="2" s="1"/>
  <c r="M81" i="2"/>
  <c r="L81" i="2"/>
  <c r="J104" i="7"/>
  <c r="H68" i="20"/>
  <c r="I87" i="7"/>
  <c r="H41" i="7"/>
  <c r="J41" i="7" s="1"/>
  <c r="L7" i="2"/>
  <c r="L10" i="2" s="1"/>
  <c r="L12" i="2" s="1"/>
  <c r="E71" i="13"/>
  <c r="G86" i="3"/>
  <c r="I86" i="3" s="1"/>
  <c r="I82" i="8"/>
  <c r="E68" i="31"/>
  <c r="I5" i="2"/>
  <c r="E70" i="1"/>
  <c r="G72" i="3"/>
  <c r="I72" i="3" s="1"/>
  <c r="E71" i="79"/>
  <c r="F15" i="3"/>
  <c r="F17" i="3" s="1"/>
  <c r="H14" i="2"/>
  <c r="I14" i="2" s="1"/>
  <c r="K14" i="2" s="1"/>
  <c r="F47" i="85"/>
  <c r="F49" i="85" s="1"/>
  <c r="J124" i="31"/>
  <c r="H76" i="2"/>
  <c r="I76" i="2" s="1"/>
  <c r="K76" i="2" s="1"/>
  <c r="H41" i="2"/>
  <c r="H49" i="2" s="1"/>
  <c r="H54" i="2" s="1"/>
  <c r="F60" i="3"/>
  <c r="F65" i="3" s="1"/>
  <c r="F15" i="28"/>
  <c r="U11" i="44"/>
  <c r="X15" i="28" s="1"/>
  <c r="C9" i="28"/>
  <c r="C22" i="28" s="1"/>
  <c r="U5" i="44"/>
  <c r="X9" i="28" s="1"/>
  <c r="C17" i="26"/>
  <c r="P10" i="27"/>
  <c r="P15" i="27" s="1"/>
  <c r="P20" i="27" s="1"/>
  <c r="P23" i="43"/>
  <c r="P29" i="43" s="1"/>
  <c r="H68" i="17"/>
  <c r="H68" i="1"/>
  <c r="K93" i="31"/>
  <c r="K124" i="31" s="1"/>
  <c r="J34" i="2"/>
  <c r="F69" i="1"/>
  <c r="D80" i="1"/>
  <c r="D87" i="1" s="1"/>
  <c r="E69" i="3"/>
  <c r="E32" i="3"/>
  <c r="I7" i="2"/>
  <c r="K7" i="2" s="1"/>
  <c r="E15" i="3"/>
  <c r="E17" i="3" s="1"/>
  <c r="U6" i="44"/>
  <c r="X10" i="28" s="1"/>
  <c r="H51" i="9"/>
  <c r="J51" i="9" s="1"/>
  <c r="H49" i="20"/>
  <c r="F249" i="8"/>
  <c r="N28" i="74"/>
  <c r="I23" i="26"/>
  <c r="H61" i="9"/>
  <c r="J61" i="9" s="1"/>
  <c r="B22" i="28"/>
  <c r="E71" i="18"/>
  <c r="H49" i="13"/>
  <c r="H49" i="19"/>
  <c r="D32" i="3"/>
  <c r="M68" i="2"/>
  <c r="M66" i="2" s="1"/>
  <c r="E70" i="9"/>
  <c r="G12" i="3"/>
  <c r="I12" i="3" s="1"/>
  <c r="G69" i="60"/>
  <c r="O10" i="27"/>
  <c r="O15" i="27" s="1"/>
  <c r="O20" i="27" s="1"/>
  <c r="E71" i="54"/>
  <c r="H73" i="3"/>
  <c r="G94" i="8"/>
  <c r="F80" i="1"/>
  <c r="F87" i="1" s="1"/>
  <c r="H87" i="1" s="1"/>
  <c r="I18" i="43"/>
  <c r="I10" i="27" s="1"/>
  <c r="I15" i="27" s="1"/>
  <c r="I20" i="27" s="1"/>
  <c r="U16" i="43"/>
  <c r="U21" i="26" s="1"/>
  <c r="H49" i="58"/>
  <c r="H68" i="13"/>
  <c r="H49" i="79"/>
  <c r="I30" i="2"/>
  <c r="G237" i="8"/>
  <c r="I237" i="8" s="1"/>
  <c r="E249" i="8"/>
  <c r="H15" i="3"/>
  <c r="H17" i="3" s="1"/>
  <c r="I29" i="2"/>
  <c r="K29" i="2" s="1"/>
  <c r="L32" i="3"/>
  <c r="H36" i="6"/>
  <c r="J36" i="6" s="1"/>
  <c r="H34" i="6"/>
  <c r="J34" i="6" s="1"/>
  <c r="K69" i="3"/>
  <c r="K92" i="3" s="1"/>
  <c r="K70" i="1"/>
  <c r="J70" i="1"/>
  <c r="H46" i="9"/>
  <c r="J46" i="9" s="1"/>
  <c r="B69" i="31"/>
  <c r="B70" i="31" s="1"/>
  <c r="C6" i="43"/>
  <c r="U6" i="43" s="1"/>
  <c r="H68" i="54"/>
  <c r="I70" i="1"/>
  <c r="D109" i="8"/>
  <c r="D123" i="8" s="1"/>
  <c r="U21" i="43"/>
  <c r="U13" i="27" s="1"/>
  <c r="E71" i="58"/>
  <c r="J6" i="2"/>
  <c r="J10" i="2" s="1"/>
  <c r="J12" i="2" s="1"/>
  <c r="I55" i="9"/>
  <c r="I68" i="9" s="1"/>
  <c r="L22" i="2"/>
  <c r="L27" i="2" s="1"/>
  <c r="G69" i="18"/>
  <c r="L15" i="3"/>
  <c r="L17" i="3" s="1"/>
  <c r="M7" i="2"/>
  <c r="M10" i="2" s="1"/>
  <c r="M12" i="2" s="1"/>
  <c r="G69" i="79"/>
  <c r="I75" i="2"/>
  <c r="K75" i="2" s="1"/>
  <c r="E51" i="7"/>
  <c r="D39" i="3" s="1"/>
  <c r="F57" i="2" s="1"/>
  <c r="E71" i="19"/>
  <c r="D69" i="1"/>
  <c r="D70" i="1" s="1"/>
  <c r="H47" i="85"/>
  <c r="H49" i="85" s="1"/>
  <c r="H23" i="3"/>
  <c r="G127" i="8"/>
  <c r="I127" i="8" s="1"/>
  <c r="E73" i="3"/>
  <c r="H188" i="4"/>
  <c r="J188" i="4" s="1"/>
  <c r="G69" i="2"/>
  <c r="I69" i="2" s="1"/>
  <c r="K69" i="2" s="1"/>
  <c r="D69" i="3"/>
  <c r="K66" i="3"/>
  <c r="G74" i="2"/>
  <c r="M18" i="2"/>
  <c r="H22" i="9"/>
  <c r="K49" i="9"/>
  <c r="F34" i="2"/>
  <c r="G27" i="2"/>
  <c r="H29" i="9"/>
  <c r="J29" i="9" s="1"/>
  <c r="I79" i="2"/>
  <c r="K79" i="2" s="1"/>
  <c r="F74" i="2"/>
  <c r="D68" i="9"/>
  <c r="L66" i="2"/>
  <c r="I47" i="9"/>
  <c r="I49" i="9" s="1"/>
  <c r="F81" i="2"/>
  <c r="J52" i="9"/>
  <c r="H24" i="44"/>
  <c r="H30" i="44" s="1"/>
  <c r="F66" i="2"/>
  <c r="Q10" i="27"/>
  <c r="Q15" i="27" s="1"/>
  <c r="Q20" i="27" s="1"/>
  <c r="Q23" i="43"/>
  <c r="Q29" i="43" s="1"/>
  <c r="F69" i="3"/>
  <c r="H67" i="2"/>
  <c r="G41" i="2"/>
  <c r="G52" i="3"/>
  <c r="I52" i="3" s="1"/>
  <c r="E60" i="3"/>
  <c r="I10" i="28"/>
  <c r="I22" i="28" s="1"/>
  <c r="I19" i="44"/>
  <c r="F42" i="54"/>
  <c r="H40" i="54"/>
  <c r="M19" i="44"/>
  <c r="V7" i="44"/>
  <c r="T8" i="29"/>
  <c r="T12" i="29" s="1"/>
  <c r="T17" i="29" s="1"/>
  <c r="Q24" i="44"/>
  <c r="Q30" i="44" s="1"/>
  <c r="F36" i="2"/>
  <c r="F38" i="2" s="1"/>
  <c r="D49" i="3"/>
  <c r="D10" i="27"/>
  <c r="D15" i="27" s="1"/>
  <c r="D20" i="27" s="1"/>
  <c r="D23" i="43"/>
  <c r="D29" i="43" s="1"/>
  <c r="K10" i="27"/>
  <c r="K15" i="27" s="1"/>
  <c r="K20" i="27" s="1"/>
  <c r="K23" i="43"/>
  <c r="K29" i="43" s="1"/>
  <c r="K8" i="29"/>
  <c r="K12" i="29" s="1"/>
  <c r="K17" i="29" s="1"/>
  <c r="K24" i="44"/>
  <c r="K30" i="44" s="1"/>
  <c r="I86" i="2"/>
  <c r="L8" i="29"/>
  <c r="L12" i="29" s="1"/>
  <c r="L17" i="29" s="1"/>
  <c r="L24" i="44"/>
  <c r="L30" i="44" s="1"/>
  <c r="Q8" i="29"/>
  <c r="Q12" i="29" s="1"/>
  <c r="Q17" i="29" s="1"/>
  <c r="N24" i="44"/>
  <c r="N30" i="44" s="1"/>
  <c r="V8" i="29"/>
  <c r="V12" i="29" s="1"/>
  <c r="V17" i="29" s="1"/>
  <c r="S24" i="44"/>
  <c r="S30" i="44" s="1"/>
  <c r="H55" i="9"/>
  <c r="F68" i="9"/>
  <c r="V12" i="26"/>
  <c r="V23" i="26" s="1"/>
  <c r="L92" i="3"/>
  <c r="G69" i="1"/>
  <c r="G70" i="1" s="1"/>
  <c r="G37" i="3"/>
  <c r="I37" i="3" s="1"/>
  <c r="N10" i="27"/>
  <c r="N15" i="27" s="1"/>
  <c r="N20" i="27" s="1"/>
  <c r="N23" i="43"/>
  <c r="N29" i="43" s="1"/>
  <c r="M23" i="26"/>
  <c r="M29" i="26"/>
  <c r="G20" i="3"/>
  <c r="I20" i="3" s="1"/>
  <c r="F23" i="3"/>
  <c r="H15" i="2"/>
  <c r="F32" i="3"/>
  <c r="H22" i="2"/>
  <c r="G28" i="3"/>
  <c r="I28" i="3" s="1"/>
  <c r="H23" i="43"/>
  <c r="H29" i="43" s="1"/>
  <c r="H10" i="27"/>
  <c r="H15" i="27" s="1"/>
  <c r="H20" i="27" s="1"/>
  <c r="U10" i="28"/>
  <c r="U22" i="28" s="1"/>
  <c r="R19" i="44"/>
  <c r="W16" i="28"/>
  <c r="W22" i="28" s="1"/>
  <c r="T19" i="44"/>
  <c r="T24" i="44" s="1"/>
  <c r="T30" i="44" s="1"/>
  <c r="E24" i="44"/>
  <c r="E30" i="44" s="1"/>
  <c r="E8" i="29"/>
  <c r="E12" i="29" s="1"/>
  <c r="E17" i="29" s="1"/>
  <c r="F40" i="9"/>
  <c r="R11" i="28"/>
  <c r="R22" i="28" s="1"/>
  <c r="O19" i="44"/>
  <c r="J81" i="2"/>
  <c r="H80" i="6"/>
  <c r="J80" i="6" s="1"/>
  <c r="J38" i="2"/>
  <c r="N51" i="9"/>
  <c r="E68" i="9"/>
  <c r="N68" i="9" s="1"/>
  <c r="H161" i="5"/>
  <c r="J161" i="5" s="1"/>
  <c r="L49" i="9"/>
  <c r="J18" i="2"/>
  <c r="F27" i="2"/>
  <c r="C8" i="29"/>
  <c r="C24" i="44"/>
  <c r="C30" i="44" s="1"/>
  <c r="H69" i="3"/>
  <c r="J67" i="2"/>
  <c r="L23" i="43"/>
  <c r="L29" i="43" s="1"/>
  <c r="L10" i="27"/>
  <c r="L15" i="27" s="1"/>
  <c r="L20" i="27" s="1"/>
  <c r="H109" i="8"/>
  <c r="G87" i="2"/>
  <c r="I87" i="2" s="1"/>
  <c r="K87" i="2" s="1"/>
  <c r="H16" i="9"/>
  <c r="J24" i="44"/>
  <c r="J30" i="44" s="1"/>
  <c r="J8" i="29"/>
  <c r="J12" i="29" s="1"/>
  <c r="J17" i="29" s="1"/>
  <c r="K40" i="9"/>
  <c r="K42" i="13"/>
  <c r="E49" i="3"/>
  <c r="G49" i="3" s="1"/>
  <c r="I49" i="3" s="1"/>
  <c r="G36" i="2"/>
  <c r="G47" i="3"/>
  <c r="I47" i="3" s="1"/>
  <c r="G40" i="5"/>
  <c r="H40" i="5" s="1"/>
  <c r="J40" i="5" s="1"/>
  <c r="H38" i="5"/>
  <c r="J38" i="5" s="1"/>
  <c r="F73" i="3"/>
  <c r="G75" i="3"/>
  <c r="I75" i="3" s="1"/>
  <c r="F11" i="28"/>
  <c r="F19" i="44"/>
  <c r="U7" i="44"/>
  <c r="X11" i="28" s="1"/>
  <c r="J22" i="2"/>
  <c r="J27" i="2" s="1"/>
  <c r="F63" i="1"/>
  <c r="H63" i="1" s="1"/>
  <c r="F5" i="2"/>
  <c r="F10" i="2" s="1"/>
  <c r="F12" i="2" s="1"/>
  <c r="D15" i="3"/>
  <c r="D17" i="3" s="1"/>
  <c r="M10" i="27"/>
  <c r="M15" i="27" s="1"/>
  <c r="M20" i="27" s="1"/>
  <c r="M23" i="43"/>
  <c r="M29" i="43" s="1"/>
  <c r="G76" i="3"/>
  <c r="I76" i="3" s="1"/>
  <c r="H83" i="2"/>
  <c r="I83" i="2" s="1"/>
  <c r="K83" i="2" s="1"/>
  <c r="F64" i="1"/>
  <c r="F66" i="1" s="1"/>
  <c r="H66" i="1" s="1"/>
  <c r="F62" i="1"/>
  <c r="H62" i="1" s="1"/>
  <c r="H42" i="59"/>
  <c r="H47" i="59" s="1"/>
  <c r="H49" i="59" s="1"/>
  <c r="G47" i="59"/>
  <c r="G49" i="59" s="1"/>
  <c r="G69" i="59" s="1"/>
  <c r="F60" i="6"/>
  <c r="H60" i="6" s="1"/>
  <c r="H59" i="6"/>
  <c r="K42" i="2"/>
  <c r="J49" i="2"/>
  <c r="J54" i="2" s="1"/>
  <c r="E45" i="3"/>
  <c r="H82" i="2"/>
  <c r="G70" i="3"/>
  <c r="I70" i="3" s="1"/>
  <c r="J10" i="9"/>
  <c r="H14" i="9"/>
  <c r="J14" i="9" s="1"/>
  <c r="G34" i="2"/>
  <c r="G10" i="2"/>
  <c r="R12" i="27"/>
  <c r="R15" i="27" s="1"/>
  <c r="R20" i="27" s="1"/>
  <c r="R23" i="43"/>
  <c r="R29" i="43" s="1"/>
  <c r="G68" i="9"/>
  <c r="S23" i="43"/>
  <c r="S29" i="43" s="1"/>
  <c r="S10" i="27"/>
  <c r="S15" i="27" s="1"/>
  <c r="S20" i="27" s="1"/>
  <c r="G71" i="3"/>
  <c r="I71" i="3" s="1"/>
  <c r="G68" i="2"/>
  <c r="B8" i="29"/>
  <c r="B24" i="44"/>
  <c r="B30" i="44" s="1"/>
  <c r="H68" i="11"/>
  <c r="F23" i="4"/>
  <c r="H23" i="4" s="1"/>
  <c r="H21" i="4"/>
  <c r="H61" i="1"/>
  <c r="H19" i="1"/>
  <c r="H64" i="1" s="1"/>
  <c r="V16" i="43"/>
  <c r="V21" i="26" s="1"/>
  <c r="D21" i="26"/>
  <c r="H68" i="5"/>
  <c r="J68" i="5" s="1"/>
  <c r="G96" i="8"/>
  <c r="E98" i="8"/>
  <c r="H306" i="6"/>
  <c r="J306" i="6" s="1"/>
  <c r="D49" i="9"/>
  <c r="G81" i="2"/>
  <c r="E42" i="9"/>
  <c r="N40" i="9"/>
  <c r="D24" i="44"/>
  <c r="D30" i="44" s="1"/>
  <c r="D8" i="29"/>
  <c r="U20" i="43"/>
  <c r="U12" i="27" s="1"/>
  <c r="C12" i="27"/>
  <c r="J27" i="9"/>
  <c r="B14" i="26"/>
  <c r="B23" i="26" s="1"/>
  <c r="T9" i="43"/>
  <c r="B18" i="43"/>
  <c r="N14" i="9"/>
  <c r="E16" i="9"/>
  <c r="N16" i="9" s="1"/>
  <c r="D73" i="3"/>
  <c r="U13" i="43"/>
  <c r="U18" i="26" s="1"/>
  <c r="C18" i="26"/>
  <c r="J4" i="67"/>
  <c r="C19" i="26"/>
  <c r="U14" i="43"/>
  <c r="U19" i="26" s="1"/>
  <c r="C12" i="26"/>
  <c r="U7" i="43"/>
  <c r="U12" i="26" s="1"/>
  <c r="C20" i="26"/>
  <c r="U15" i="43"/>
  <c r="U20" i="26" s="1"/>
  <c r="C70" i="1"/>
  <c r="I23" i="43" l="1"/>
  <c r="I29" i="43" s="1"/>
  <c r="H31" i="2"/>
  <c r="H39" i="9"/>
  <c r="G41" i="9"/>
  <c r="H41" i="12"/>
  <c r="G47" i="12"/>
  <c r="G49" i="12" s="1"/>
  <c r="G69" i="12" s="1"/>
  <c r="C18" i="43"/>
  <c r="C10" i="27" s="1"/>
  <c r="C15" i="27" s="1"/>
  <c r="C20" i="27" s="1"/>
  <c r="G17" i="3"/>
  <c r="I17" i="3" s="1"/>
  <c r="G47" i="14"/>
  <c r="G49" i="14" s="1"/>
  <c r="G69" i="14" s="1"/>
  <c r="H42" i="14"/>
  <c r="H47" i="14" s="1"/>
  <c r="H49" i="14" s="1"/>
  <c r="I17" i="2"/>
  <c r="F22" i="28"/>
  <c r="H10" i="2"/>
  <c r="H12" i="2" s="1"/>
  <c r="I6" i="2"/>
  <c r="K6" i="2" s="1"/>
  <c r="G23" i="3"/>
  <c r="I23" i="3" s="1"/>
  <c r="C11" i="26"/>
  <c r="G32" i="3"/>
  <c r="I32" i="3" s="1"/>
  <c r="I3" i="67"/>
  <c r="H6" i="67"/>
  <c r="H74" i="2"/>
  <c r="I74" i="2" s="1"/>
  <c r="K74" i="2" s="1"/>
  <c r="H92" i="3"/>
  <c r="L66" i="3"/>
  <c r="L95" i="2"/>
  <c r="L100" i="2" s="1"/>
  <c r="M95" i="2"/>
  <c r="M100" i="2" s="1"/>
  <c r="X22" i="28"/>
  <c r="G249" i="8"/>
  <c r="I249" i="8" s="1"/>
  <c r="H69" i="1"/>
  <c r="H80" i="1"/>
  <c r="G15" i="3"/>
  <c r="I15" i="3" s="1"/>
  <c r="G69" i="3"/>
  <c r="I69" i="3" s="1"/>
  <c r="E92" i="3"/>
  <c r="H68" i="9"/>
  <c r="J68" i="9" s="1"/>
  <c r="G66" i="2"/>
  <c r="G95" i="2" s="1"/>
  <c r="E50" i="3"/>
  <c r="M55" i="2"/>
  <c r="M60" i="2" s="1"/>
  <c r="H66" i="3"/>
  <c r="L55" i="2"/>
  <c r="L60" i="2" s="1"/>
  <c r="J55" i="9"/>
  <c r="F39" i="2"/>
  <c r="F55" i="2" s="1"/>
  <c r="F60" i="2" s="1"/>
  <c r="G73" i="3"/>
  <c r="I73" i="3" s="1"/>
  <c r="D92" i="3"/>
  <c r="E52" i="7"/>
  <c r="E54" i="7" s="1"/>
  <c r="E58" i="7" s="1"/>
  <c r="E63" i="7" s="1"/>
  <c r="E87" i="7" s="1"/>
  <c r="F95" i="2"/>
  <c r="F100" i="2" s="1"/>
  <c r="N42" i="9"/>
  <c r="E47" i="9"/>
  <c r="N47" i="9" s="1"/>
  <c r="D12" i="29"/>
  <c r="G98" i="8"/>
  <c r="I98" i="8" s="1"/>
  <c r="E109" i="8"/>
  <c r="B12" i="29"/>
  <c r="B17" i="29" s="1"/>
  <c r="W8" i="29"/>
  <c r="W12" i="29" s="1"/>
  <c r="W17" i="29" s="1"/>
  <c r="H81" i="2"/>
  <c r="I81" i="2" s="1"/>
  <c r="K81" i="2" s="1"/>
  <c r="I82" i="2"/>
  <c r="K82" i="2" s="1"/>
  <c r="I68" i="2"/>
  <c r="K68" i="2" s="1"/>
  <c r="F24" i="44"/>
  <c r="F30" i="44" s="1"/>
  <c r="F8" i="29"/>
  <c r="F12" i="29" s="1"/>
  <c r="F17" i="29" s="1"/>
  <c r="I36" i="2"/>
  <c r="K36" i="2" s="1"/>
  <c r="G38" i="2"/>
  <c r="I38" i="2" s="1"/>
  <c r="K38" i="2" s="1"/>
  <c r="H123" i="8"/>
  <c r="F42" i="9"/>
  <c r="H40" i="9"/>
  <c r="H18" i="2"/>
  <c r="I18" i="2" s="1"/>
  <c r="K18" i="2" s="1"/>
  <c r="I15" i="2"/>
  <c r="K15" i="2" s="1"/>
  <c r="V18" i="43"/>
  <c r="G60" i="3"/>
  <c r="I60" i="3" s="1"/>
  <c r="E65" i="3"/>
  <c r="F70" i="1"/>
  <c r="H70" i="1" s="1"/>
  <c r="F39" i="3"/>
  <c r="G52" i="7"/>
  <c r="J16" i="9"/>
  <c r="J66" i="2"/>
  <c r="J95" i="2" s="1"/>
  <c r="J100" i="2" s="1"/>
  <c r="J39" i="2"/>
  <c r="U19" i="44"/>
  <c r="U24" i="44" s="1"/>
  <c r="U30" i="44" s="1"/>
  <c r="R24" i="44"/>
  <c r="R30" i="44" s="1"/>
  <c r="U8" i="29"/>
  <c r="U12" i="29" s="1"/>
  <c r="U17" i="29" s="1"/>
  <c r="Y11" i="28"/>
  <c r="Y22" i="28" s="1"/>
  <c r="V19" i="44"/>
  <c r="V24" i="44" s="1"/>
  <c r="V30" i="44" s="1"/>
  <c r="F47" i="54"/>
  <c r="F49" i="54" s="1"/>
  <c r="H42" i="54"/>
  <c r="H47" i="54" s="1"/>
  <c r="H49" i="54" s="1"/>
  <c r="H66" i="2"/>
  <c r="I67" i="2"/>
  <c r="K67" i="2" s="1"/>
  <c r="H51" i="7"/>
  <c r="F52" i="7"/>
  <c r="F54" i="7" s="1"/>
  <c r="G12" i="2"/>
  <c r="K47" i="13"/>
  <c r="K49" i="13" s="1"/>
  <c r="K42" i="9"/>
  <c r="C12" i="29"/>
  <c r="C17" i="29" s="1"/>
  <c r="R8" i="29"/>
  <c r="R12" i="29" s="1"/>
  <c r="R17" i="29" s="1"/>
  <c r="O24" i="44"/>
  <c r="O30" i="44" s="1"/>
  <c r="H27" i="2"/>
  <c r="I27" i="2" s="1"/>
  <c r="K27" i="2" s="1"/>
  <c r="I22" i="2"/>
  <c r="K22" i="2" s="1"/>
  <c r="M24" i="44"/>
  <c r="M30" i="44" s="1"/>
  <c r="M8" i="29"/>
  <c r="M12" i="29" s="1"/>
  <c r="M17" i="29" s="1"/>
  <c r="I24" i="44"/>
  <c r="I30" i="44" s="1"/>
  <c r="I8" i="29"/>
  <c r="I12" i="29" s="1"/>
  <c r="I17" i="29" s="1"/>
  <c r="G49" i="2"/>
  <c r="I41" i="2"/>
  <c r="K41" i="2" s="1"/>
  <c r="F92" i="3"/>
  <c r="B23" i="43"/>
  <c r="B29" i="43" s="1"/>
  <c r="B10" i="27"/>
  <c r="B15" i="27" s="1"/>
  <c r="B20" i="27" s="1"/>
  <c r="T14" i="26"/>
  <c r="T23" i="26" s="1"/>
  <c r="T18" i="43"/>
  <c r="D41" i="3"/>
  <c r="D43" i="3" s="1"/>
  <c r="D45" i="3" s="1"/>
  <c r="D50" i="3" s="1"/>
  <c r="D66" i="3" s="1"/>
  <c r="C23" i="43"/>
  <c r="C29" i="43" s="1"/>
  <c r="C23" i="26"/>
  <c r="U11" i="26"/>
  <c r="U23" i="26" s="1"/>
  <c r="U18" i="43"/>
  <c r="I10" i="2" l="1"/>
  <c r="K10" i="2" s="1"/>
  <c r="H41" i="9"/>
  <c r="H33" i="2"/>
  <c r="I33" i="2" s="1"/>
  <c r="G42" i="9"/>
  <c r="G47" i="9" s="1"/>
  <c r="G49" i="9" s="1"/>
  <c r="H32" i="2"/>
  <c r="I31" i="2"/>
  <c r="J3" i="67"/>
  <c r="I6" i="67"/>
  <c r="J6" i="67" s="1"/>
  <c r="G92" i="3"/>
  <c r="I92" i="3" s="1"/>
  <c r="I66" i="2"/>
  <c r="K66" i="2" s="1"/>
  <c r="Y8" i="29"/>
  <c r="D96" i="3"/>
  <c r="E49" i="9"/>
  <c r="N49" i="9" s="1"/>
  <c r="H57" i="2"/>
  <c r="I57" i="2" s="1"/>
  <c r="G39" i="3"/>
  <c r="F41" i="3"/>
  <c r="J55" i="2"/>
  <c r="J60" i="2" s="1"/>
  <c r="V23" i="43"/>
  <c r="V29" i="43" s="1"/>
  <c r="V10" i="27"/>
  <c r="V15" i="27" s="1"/>
  <c r="V20" i="27" s="1"/>
  <c r="F47" i="9"/>
  <c r="G39" i="2"/>
  <c r="G109" i="8"/>
  <c r="E123" i="8"/>
  <c r="D17" i="29"/>
  <c r="Y12" i="29"/>
  <c r="Y17" i="29" s="1"/>
  <c r="I12" i="2"/>
  <c r="K12" i="2" s="1"/>
  <c r="G65" i="3"/>
  <c r="I65" i="3" s="1"/>
  <c r="E66" i="3"/>
  <c r="X8" i="29"/>
  <c r="X12" i="29" s="1"/>
  <c r="X17" i="29" s="1"/>
  <c r="F58" i="7"/>
  <c r="I49" i="2"/>
  <c r="K49" i="2" s="1"/>
  <c r="G54" i="2"/>
  <c r="I54" i="2" s="1"/>
  <c r="K54" i="2" s="1"/>
  <c r="H52" i="7"/>
  <c r="G54" i="7"/>
  <c r="G58" i="7" s="1"/>
  <c r="G63" i="7" s="1"/>
  <c r="G87" i="7" s="1"/>
  <c r="T23" i="43"/>
  <c r="T29" i="43" s="1"/>
  <c r="T10" i="27"/>
  <c r="T15" i="27" s="1"/>
  <c r="T20" i="27" s="1"/>
  <c r="U10" i="27"/>
  <c r="U15" i="27" s="1"/>
  <c r="U20" i="27" s="1"/>
  <c r="U23" i="43"/>
  <c r="U29" i="43" s="1"/>
  <c r="H42" i="9" l="1"/>
  <c r="H34" i="2"/>
  <c r="I32" i="2"/>
  <c r="E71" i="9"/>
  <c r="G55" i="2"/>
  <c r="G123" i="8"/>
  <c r="I123" i="8" s="1"/>
  <c r="I109" i="8"/>
  <c r="G41" i="3"/>
  <c r="I41" i="3" s="1"/>
  <c r="F43" i="3"/>
  <c r="F63" i="7"/>
  <c r="F87" i="7" s="1"/>
  <c r="H58" i="7"/>
  <c r="J58" i="7" s="1"/>
  <c r="H47" i="9"/>
  <c r="F49" i="9"/>
  <c r="H54" i="7"/>
  <c r="H39" i="2" l="1"/>
  <c r="I34" i="2"/>
  <c r="H63" i="7"/>
  <c r="H87" i="7" s="1"/>
  <c r="J47" i="9"/>
  <c r="H49" i="9"/>
  <c r="J49" i="9" s="1"/>
  <c r="F45" i="3"/>
  <c r="G43" i="3"/>
  <c r="I43" i="3" s="1"/>
  <c r="G60" i="2"/>
  <c r="H55" i="2" l="1"/>
  <c r="I39" i="2"/>
  <c r="K39" i="2" s="1"/>
  <c r="J63" i="7"/>
  <c r="J87" i="7"/>
  <c r="G45" i="3"/>
  <c r="I45" i="3" s="1"/>
  <c r="F50" i="3"/>
  <c r="H60" i="2" l="1"/>
  <c r="I60" i="2" s="1"/>
  <c r="K60" i="2" s="1"/>
  <c r="I55" i="2"/>
  <c r="K55" i="2" s="1"/>
  <c r="G50" i="3"/>
  <c r="I50" i="3" s="1"/>
  <c r="F66" i="3"/>
  <c r="C70" i="31"/>
  <c r="G66" i="3" l="1"/>
  <c r="I66" i="3" s="1"/>
  <c r="F96" i="3"/>
  <c r="E70" i="31"/>
  <c r="D70" i="31"/>
  <c r="I126" i="31" l="1"/>
  <c r="G100" i="2" l="1"/>
  <c r="K125" i="31"/>
  <c r="K126" i="31" s="1"/>
  <c r="J126" i="31"/>
  <c r="I94" i="2"/>
  <c r="H92" i="2" l="1"/>
  <c r="H95" i="2" s="1"/>
  <c r="I95" i="2" s="1"/>
  <c r="K95" i="2" s="1"/>
  <c r="I92" i="2" l="1"/>
  <c r="H100" i="2"/>
  <c r="I100" i="2" s="1"/>
  <c r="K10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Bérczy Károly Középiskola</author>
    <author>user</author>
  </authors>
  <commentList>
    <comment ref="G61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Bérczy Károly Középiskola: 188 Könyvtár helytört
</t>
        </r>
      </text>
    </comment>
    <comment ref="G68" authorId="1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43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i,
+
24+1925+2288
</t>
        </r>
      </text>
    </comment>
    <comment ref="G161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65" authorId="1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user:8
 bérk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Szikora Péter</author>
    <author>Bérczy Károly Középiskola</author>
  </authors>
  <commentList>
    <comment ref="G49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671-2106
</t>
        </r>
      </text>
    </comment>
    <comment ref="G134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5000-800
</t>
        </r>
      </text>
    </comment>
    <comment ref="G168" authorId="1" shapeId="0" xr:uid="{00000000-0006-0000-0600-000003000000}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Bérczy Károly Középiskola</author>
    <author>user</author>
    <author>Szikora Péter</author>
  </authors>
  <commentList>
    <comment ref="G80" authorId="0" shapeId="0" xr:uid="{00000000-0006-0000-0700-000001000000}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1" authorId="1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4085+527
</t>
        </r>
      </text>
    </comment>
    <comment ref="G82" authorId="2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1159
</t>
        </r>
      </text>
    </comment>
    <comment ref="G83" authorId="0" shapeId="0" xr:uid="{00000000-0006-0000-0700-000004000000}">
      <text>
        <r>
          <rPr>
            <b/>
            <sz val="8"/>
            <color indexed="81"/>
            <rFont val="Tahoma"/>
            <family val="2"/>
            <charset val="238"/>
          </rPr>
          <t>Bérczy Károly Középiskola:</t>
        </r>
        <r>
          <rPr>
            <sz val="8"/>
            <color indexed="81"/>
            <rFont val="Tahoma"/>
            <family val="2"/>
            <charset val="238"/>
          </rPr>
          <t xml:space="preserve">
Ker kieg 193
l
</t>
        </r>
      </text>
    </comment>
    <comment ref="G93" authorId="1" shapeId="0" xr:uid="{00000000-0006-0000-0700-000005000000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6" authorId="2" shapeId="0" xr:uid="{00000000-0006-0000-0700-000006000000}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Szikora Péter</author>
  </authors>
  <commentList>
    <comment ref="F60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4" authorId="1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Szikora Péter:</t>
        </r>
        <r>
          <rPr>
            <sz val="9"/>
            <color indexed="81"/>
            <rFont val="Tahoma"/>
            <family val="2"/>
            <charset val="238"/>
          </rPr>
          <t xml:space="preserve">
-5365,-2038, -850, -1544
</t>
        </r>
      </text>
    </comment>
    <comment ref="F136" authorId="1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Szikora Pé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<sst xmlns="http://schemas.openxmlformats.org/spreadsheetml/2006/main" count="3875" uniqueCount="1105">
  <si>
    <t>39.</t>
  </si>
  <si>
    <t>Helyi adók összesen</t>
  </si>
  <si>
    <t>40.</t>
  </si>
  <si>
    <t>Átengedett központi adók</t>
  </si>
  <si>
    <t>41.</t>
  </si>
  <si>
    <t>Hosszú lejáratú hitel, projekt elő fin. hitel</t>
  </si>
  <si>
    <t>Hosszú lejáratú hitel/ projekt előfin. hitel visszafizetése</t>
  </si>
  <si>
    <t>Környezetvédelmi bírság</t>
  </si>
  <si>
    <t xml:space="preserve">Kommunális adó, fejlesztési célú iparűzési adó felhasználás </t>
  </si>
  <si>
    <t>Eszközbeszerzés, eszközcsere</t>
  </si>
  <si>
    <t>42.</t>
  </si>
  <si>
    <t>Hitel, kölcsön felvétele, átvállalása a folyósítás, átvállalás napjától a végtörlesztés napjáig, és annak aktuális tőketartozása,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</si>
  <si>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</si>
  <si>
    <t>Váltó kibocsátása a kibocsátás napjától a beváltás napjáig, és annak a váltóval kiváltott kötelezettséggel megegyező, kamatot nem tartalmazó értéke,</t>
  </si>
  <si>
    <t>Az Szt. szerint pénzügyi lízing lízingbevevői félként történő megkötése a lízing futamideje alatt, és a lízingszerződésben kikötött tőkerész hátralévő összege,</t>
  </si>
  <si>
    <t>Hitelintézetek által, származékos műveletek különbözeteként az Államadósság Kezelő Központ Zrt.-nél (a továbbiakban: ÁKK Zrt.) elhelyezett fedezeti betétek, és azok összege.</t>
  </si>
  <si>
    <t>A szerződésben kapott, legalább háromszázhatvanöt nap időtartamú halasztott fizetés, részletfizetés, és a még ki nem fizetett ellenérték,</t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</si>
  <si>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</si>
  <si>
    <t>Természetvédelmi bírság</t>
  </si>
  <si>
    <t>43.</t>
  </si>
  <si>
    <t>Műemlékvédelmi bírság</t>
  </si>
  <si>
    <t>44.</t>
  </si>
  <si>
    <t>45.</t>
  </si>
  <si>
    <t>Talajterhelési díj</t>
  </si>
  <si>
    <t>46.</t>
  </si>
  <si>
    <t>Egyéb sajátos bevételek</t>
  </si>
  <si>
    <t>47.</t>
  </si>
  <si>
    <t>Önkormányzatok sajátos működési bevételei össz</t>
  </si>
  <si>
    <t>48.</t>
  </si>
  <si>
    <t>49.</t>
  </si>
  <si>
    <t>Munkaadókat terhelő járulékok / Szociális hozzájárulási adó</t>
  </si>
  <si>
    <t>Nemleges</t>
  </si>
  <si>
    <t>Munkáltatót terh.jár.-ok / Szociális hozzájárulási adó</t>
  </si>
  <si>
    <t>51.</t>
  </si>
  <si>
    <t>59.</t>
  </si>
  <si>
    <t>VI.Önkormányzatok sajátos bevételei összesen</t>
  </si>
  <si>
    <t>60.</t>
  </si>
  <si>
    <t>Termőföld bérbeadás SZJA</t>
  </si>
  <si>
    <t>10./ A lakosság részére lakásépítéshez, lakásfelújításhoz nyújtott kölcsönök elengedésének összege</t>
  </si>
  <si>
    <t>Első lakáshozjutók felhalmozási célú kölcsön</t>
  </si>
  <si>
    <t>Első lakáshozjutók kölcsöne</t>
  </si>
  <si>
    <t>Első lakáshozjutók térítés</t>
  </si>
  <si>
    <t>VÜ Kft bérelti díj</t>
  </si>
  <si>
    <t>FOLYÓ BEVÉTELEK ÖSSZESEN:</t>
  </si>
  <si>
    <t>61.</t>
  </si>
  <si>
    <t xml:space="preserve">         Hosszúlejáratú hitel</t>
  </si>
  <si>
    <t>62.</t>
  </si>
  <si>
    <t xml:space="preserve">         Forráshiány (működési célú hitel)</t>
  </si>
  <si>
    <t>63.</t>
  </si>
  <si>
    <t>Ebből önként vállalt feladat.</t>
  </si>
  <si>
    <t>Ebből államigaz-gatási feladat.</t>
  </si>
  <si>
    <t>Idősek Otthona Fogyatékos ellátás tám.</t>
  </si>
  <si>
    <t>Támogatási kölcsönök visszatérülése, igénybevétele államházt. kivülről</t>
  </si>
  <si>
    <t xml:space="preserve">BEVÉTELEK ÖSSZESEN: </t>
  </si>
  <si>
    <t>K I A D Á S O K</t>
  </si>
  <si>
    <t xml:space="preserve">Elektromos autó töltőállomás kialakítása </t>
  </si>
  <si>
    <t>Kamattámogatás Vállalkozásfejlesztési Alapítvány</t>
  </si>
  <si>
    <t>Kiadási jogcímek</t>
  </si>
  <si>
    <t>Önkormányzati vagyon biztosítása</t>
  </si>
  <si>
    <t xml:space="preserve">Panel program </t>
  </si>
  <si>
    <t>I. Folyó (működési) kiadások</t>
  </si>
  <si>
    <t>Személyi  juttatások</t>
  </si>
  <si>
    <t>Munkaadókat terhelő járulákok</t>
  </si>
  <si>
    <t>Dologi  kiadások</t>
  </si>
  <si>
    <t>Egyéb folyó kiadások</t>
  </si>
  <si>
    <t>Rövid lejáratú értékpapírok vásárlása</t>
  </si>
  <si>
    <t>Működési célú kölcsön nyújtása, törlesztése</t>
  </si>
  <si>
    <t>Egyéb kiadások</t>
  </si>
  <si>
    <t>II. Felhalmozási kiadások és pénzügyi befektetések</t>
  </si>
  <si>
    <t>Felújítási kiadások feladatonként</t>
  </si>
  <si>
    <t>Helyi önkormányzatok működésének általános támogatása</t>
  </si>
  <si>
    <t>Települési önkormányzatok egyes köznevelési feladatainak támogatása</t>
  </si>
  <si>
    <t>Települési önkormányztatok szociális, gyermekjóléti és gyermekétkeztetési feladatainak támogatása</t>
  </si>
  <si>
    <t>Települési önkormányzatok kulturális feladatainak támogatása</t>
  </si>
  <si>
    <t>Helyi önkormányzatok kiegészítő támogatásai</t>
  </si>
  <si>
    <t>Felhalmozási célú önkormányzati támogatások</t>
  </si>
  <si>
    <t>Önkormányzatok működési támogatásai</t>
  </si>
  <si>
    <t>Önkormányzatok működési célú támogatásai</t>
  </si>
  <si>
    <t>Fogászati társulás támogatása</t>
  </si>
  <si>
    <t xml:space="preserve">         Tárgyi eszközök, föld és immateriális javak          
         felhalmozása</t>
  </si>
  <si>
    <t>Projekt megelőlegező hitel törlesztése</t>
  </si>
  <si>
    <t>Projekt megelőlegezési hitel felvétele</t>
  </si>
  <si>
    <t>Projek megelőlegezési hitel felvétele</t>
  </si>
  <si>
    <t>Testvér-Települési programok támogatása</t>
  </si>
  <si>
    <t>Az 1991. évi LXXXII. törvény alapján</t>
  </si>
  <si>
    <t xml:space="preserve">        Továbbadási (lebonylítási) célú felhalmozási kiadás</t>
  </si>
  <si>
    <t xml:space="preserve">         Nagyértékű tárgyi eszközök felújítása</t>
  </si>
  <si>
    <t xml:space="preserve">         Beruházási ÁFA befizetés</t>
  </si>
  <si>
    <t>III.   Támogatások, elvonások</t>
  </si>
  <si>
    <t>20.</t>
  </si>
  <si>
    <t>2016. évi teljesítés</t>
  </si>
  <si>
    <t>Szünidei gyermekétkeztetés</t>
  </si>
  <si>
    <t>A dologi esetében a közvetített szolgáltatás a GAMESZ-nál a többi arányosítva.</t>
  </si>
  <si>
    <t>GAMESZ TÁBLA ADATAI ALAPJÁN !!!!</t>
  </si>
  <si>
    <t>Közterület karbantartás</t>
  </si>
  <si>
    <t>Kölcsön, hitel, betét és pénzforgalom nélküli bevételek</t>
  </si>
  <si>
    <t>Út és járdaépítés, felújítás</t>
  </si>
  <si>
    <t xml:space="preserve">Ifjusági Alap </t>
  </si>
  <si>
    <t>Üzlethelységek kiadásai</t>
  </si>
  <si>
    <t xml:space="preserve">         Továbbadási (lebonyolítási) célú működési kiadás</t>
  </si>
  <si>
    <t>23.</t>
  </si>
  <si>
    <t xml:space="preserve">IV. Tartalékok </t>
  </si>
  <si>
    <t xml:space="preserve">         Általános tartalék</t>
  </si>
  <si>
    <t xml:space="preserve">         Céltartalék</t>
  </si>
  <si>
    <t xml:space="preserve">        Felhalmozási  célú tartalék </t>
  </si>
  <si>
    <t>V.  Hitelek kamatai</t>
  </si>
  <si>
    <t>VI. Egyéb kiadások</t>
  </si>
  <si>
    <t>Dolgozói lakás ép.</t>
  </si>
  <si>
    <t>Fejlesztési kölcsön nyújtása / visszafizetése</t>
  </si>
  <si>
    <t>FOLYÓ KIADÁSOK ÖSSZESEN:</t>
  </si>
  <si>
    <t xml:space="preserve">         Adósságszolgálat</t>
  </si>
  <si>
    <t>TÁRGYÉVI KIADÁSOK ÖSSZESEN:</t>
  </si>
  <si>
    <t>A Rendelet 3.sz. melléklete</t>
  </si>
  <si>
    <t>3.sz. melléklet</t>
  </si>
  <si>
    <t>Cím neve, száma</t>
  </si>
  <si>
    <t>01</t>
  </si>
  <si>
    <t>Alcím neve, száma</t>
  </si>
  <si>
    <t>Bevételek kiadások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</si>
  <si>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</si>
  <si>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</si>
  <si>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</si>
  <si>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</si>
  <si>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</si>
  <si>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</si>
  <si>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Saját bevétel össsz</t>
  </si>
  <si>
    <t>Felügyeleti szervtől kapott támogatás</t>
  </si>
  <si>
    <t>Tagságidíjak, hozzájárulások</t>
  </si>
  <si>
    <t>Támogatási kölcsönök visszatérülése, igénybevétele államházt. belülről</t>
  </si>
  <si>
    <t>Működési célú hitel, kötvénykibocsátás</t>
  </si>
  <si>
    <t>Felhalmozási célú hitel, kötvénykibocsátás</t>
  </si>
  <si>
    <t>Hitelfelvétel államháztartáson kívülről</t>
  </si>
  <si>
    <t>Belföldi hitelműveletek bevételei</t>
  </si>
  <si>
    <t>Önkormányzatok sajátos működési bevételei</t>
  </si>
  <si>
    <t>Csökk</t>
  </si>
  <si>
    <t>Önkormányzatok sajátos bevételei összesen</t>
  </si>
  <si>
    <t>Kiadások</t>
  </si>
  <si>
    <t>Működési kiadások</t>
  </si>
  <si>
    <t>Speciális célú támogatások</t>
  </si>
  <si>
    <t>Társadalom és szociálpolitikai juttatások</t>
  </si>
  <si>
    <t>Működési célú pénzeszköz átadás államházt.kiv.</t>
  </si>
  <si>
    <t>Díszkivilágítás, tüzijáték</t>
  </si>
  <si>
    <t>Felhalmozási célú kiadások</t>
  </si>
  <si>
    <t>Beruházási kiadások</t>
  </si>
  <si>
    <t>Felújítások kiadásai</t>
  </si>
  <si>
    <t>Egyéb fejlesztési célú kiadások</t>
  </si>
  <si>
    <t>Tartalékok</t>
  </si>
  <si>
    <t>Általános tartalék</t>
  </si>
  <si>
    <t>Céltartalékok</t>
  </si>
  <si>
    <t>Adósságszolgálat</t>
  </si>
  <si>
    <t>Költségvetési szervek támogatása (intézményfinanszírozás)</t>
  </si>
  <si>
    <t xml:space="preserve">KIADÁSOK ÖSSZESEN: </t>
  </si>
  <si>
    <t>Létszámkeret Polgármesteri Hivatal (fő)</t>
  </si>
  <si>
    <t>A Rendelet 3/1.sz. melléklete</t>
  </si>
  <si>
    <t>Gyermekétkeztetés bértámogatás</t>
  </si>
  <si>
    <t>Gyermekétkeztetés működési támogatás</t>
  </si>
  <si>
    <t>3/1.sz melléklet</t>
  </si>
  <si>
    <t>Telj%</t>
  </si>
  <si>
    <t>Bevételek jogcímenként részletezve</t>
  </si>
  <si>
    <t>Szociális feladatok</t>
  </si>
  <si>
    <t>Kulturális feladatok</t>
  </si>
  <si>
    <t>Támogató szolgálat, közösségi ellátások</t>
  </si>
  <si>
    <t xml:space="preserve">Támogatások, támogatásértékű bevételek, kiegészítések </t>
  </si>
  <si>
    <t>Támogatásértékű működési bevétel</t>
  </si>
  <si>
    <t>Bevételek feladatonként részletezve</t>
  </si>
  <si>
    <t xml:space="preserve">BEVÉTEL ÖSSZESEN: </t>
  </si>
  <si>
    <t>BSE Nógrád Volán támogatása</t>
  </si>
  <si>
    <t>START Munka Illegális hulladék felsz. 2016. évi</t>
  </si>
  <si>
    <t>START Munka Belterületi közutak karbant. 2016. évi</t>
  </si>
  <si>
    <t>Telefonos lelkisegélyszolgálat támogatása</t>
  </si>
  <si>
    <t>Polgármesteri keret</t>
  </si>
  <si>
    <t>Szociális célú kiadások</t>
  </si>
  <si>
    <t>Dologi kiadások</t>
  </si>
  <si>
    <t>Normatív támogatás összen</t>
  </si>
  <si>
    <t>Államitámogatás összesen</t>
  </si>
  <si>
    <t>Katasztrófa Védelem</t>
  </si>
  <si>
    <t>Helyi tömegközlekedés támogatása</t>
  </si>
  <si>
    <t xml:space="preserve">Gazdasági Műszaki Ellátó Szervezet / Gazdasági - műszaki funkció </t>
  </si>
  <si>
    <t>Szent Erzsébet Idősek Otthona</t>
  </si>
  <si>
    <t>Könyvtári, közművelődési és múzeumi feladatok támogatása</t>
  </si>
  <si>
    <t>Lakossági víz és csatornadíj támogatása</t>
  </si>
  <si>
    <t>Felhalmozási célú kölcsön</t>
  </si>
  <si>
    <t>Kiadások jogcímenként részletezve</t>
  </si>
  <si>
    <t>A Rendelet 3/2.sz. melléklete</t>
  </si>
  <si>
    <t>3/2.sz melléklet</t>
  </si>
  <si>
    <t xml:space="preserve"> Város Üzemeltetés</t>
  </si>
  <si>
    <t>02</t>
  </si>
  <si>
    <t>Város és község gazdálkodás</t>
  </si>
  <si>
    <t>Piac működtetés bevételei</t>
  </si>
  <si>
    <t>Önkormányzati üdülők fenntartása</t>
  </si>
  <si>
    <t>Város és községgazdálkodás</t>
  </si>
  <si>
    <t>Kölcsönök visszatérülése</t>
  </si>
  <si>
    <t>Támogató szolgálat</t>
  </si>
  <si>
    <t>Kölcsön és pénzforgalom nélküli bevételek</t>
  </si>
  <si>
    <t>Kiadások feladatonként részletezve</t>
  </si>
  <si>
    <t>Állategészségügyi feladatok / Ebösszeírás</t>
  </si>
  <si>
    <t>Közvilágítás</t>
  </si>
  <si>
    <t>Horváth Endre Kiadványi Alapítvány támogatása</t>
  </si>
  <si>
    <t>Közkutak vízdíja</t>
  </si>
  <si>
    <t>Reprezentáció</t>
  </si>
  <si>
    <t>Piac működtetés kiadásai</t>
  </si>
  <si>
    <t>Mezőőri szolgálat</t>
  </si>
  <si>
    <t>Téli síkosságmentesítés</t>
  </si>
  <si>
    <t>A Rendelet 3/3.sz. melléklete</t>
  </si>
  <si>
    <t>3/3.sz melléklet</t>
  </si>
  <si>
    <t>Egyéb működési bevételek, kiadások</t>
  </si>
  <si>
    <t>03</t>
  </si>
  <si>
    <t>Üzlethelységek bérletidíja</t>
  </si>
  <si>
    <t>Központi ügyelet ellátása</t>
  </si>
  <si>
    <t>Kórház rekonstrukció</t>
  </si>
  <si>
    <t>Működési ÁFA visszatérülés</t>
  </si>
  <si>
    <t>Központi költségvetéstől kapott támogatása</t>
  </si>
  <si>
    <t>Kistérségi társulás</t>
  </si>
  <si>
    <t>1.sz.melléklet</t>
  </si>
  <si>
    <t>Normatíva visszafizetés</t>
  </si>
  <si>
    <t>Környezetvédelmi kiadások</t>
  </si>
  <si>
    <t>Forgalombiztonság, forgalomszabályozás</t>
  </si>
  <si>
    <t xml:space="preserve">Közös Önkormányzati Hivatal gép, berendezés, </t>
  </si>
  <si>
    <t>Önkormányzati kitüntetések</t>
  </si>
  <si>
    <t>Önkormányzati fejlesztéskhez területvásárlás</t>
  </si>
  <si>
    <t xml:space="preserve">GAMESZ Gazdasági műszaki funkció </t>
  </si>
  <si>
    <t>PR, marketing, kommunikációs feladatok</t>
  </si>
  <si>
    <t>Elszámolás a központi költségvetéssel</t>
  </si>
  <si>
    <t>Egyéb vagyonkezeléssel kapcsolatos kiadások</t>
  </si>
  <si>
    <t>Szem 0%</t>
  </si>
  <si>
    <t>Szem 49%</t>
  </si>
  <si>
    <t>Szem 23%</t>
  </si>
  <si>
    <t>Szem 28%</t>
  </si>
  <si>
    <t>Irányító szervi támogatás</t>
  </si>
  <si>
    <t>A Rendelet 3/4.sz. melléklete</t>
  </si>
  <si>
    <t>Finanszírozási bevételek kiadások</t>
  </si>
  <si>
    <t>04</t>
  </si>
  <si>
    <t>Önkormányzati vagyon hasznosítása</t>
  </si>
  <si>
    <t>Kamatbevételek</t>
  </si>
  <si>
    <t>Testvérvárosi kapcsolatok</t>
  </si>
  <si>
    <t>Közös Önkormányzati Hivatal</t>
  </si>
  <si>
    <t>Lomtalanítás</t>
  </si>
  <si>
    <t>Feladat önkormányzati támogatása</t>
  </si>
  <si>
    <t>Előző évi normatíva visszatérítés</t>
  </si>
  <si>
    <t>Önkormányzat sajátos bevétlei</t>
  </si>
  <si>
    <t>Iparűzési adó</t>
  </si>
  <si>
    <t>Gépjármű adó</t>
  </si>
  <si>
    <t>SZJA normatívához</t>
  </si>
  <si>
    <t>Önkormányzat sajátos bevétlei öszesen</t>
  </si>
  <si>
    <t xml:space="preserve">FINANSZÍROZÁS ÖSSZESEN: </t>
  </si>
  <si>
    <t>Intézmény és polgármesteri hivatal finanszírozás és tartalék</t>
  </si>
  <si>
    <t>A Rendelet 3/5.sz. melléklete</t>
  </si>
  <si>
    <t>Tőke jellegű bevételek és kiadások</t>
  </si>
  <si>
    <t>05</t>
  </si>
  <si>
    <t>Önkormányzati vagyonhasznosítása</t>
  </si>
  <si>
    <t>Lakásértékesítés</t>
  </si>
  <si>
    <t>Lakáshozjutók kölcsönének törlesztése</t>
  </si>
  <si>
    <t>Környezetvédelmi bevételek</t>
  </si>
  <si>
    <t>Játszóterek karbantartása</t>
  </si>
  <si>
    <t>Közműhozzájárulás</t>
  </si>
  <si>
    <t>2012. évi eredeti ei.</t>
  </si>
  <si>
    <t>Kommunális adó</t>
  </si>
  <si>
    <t xml:space="preserve">TŐKE JELLEGŰ BEVÉTELEK ÖSSZESEN: </t>
  </si>
  <si>
    <t>Rendezvények, kiadványok</t>
  </si>
  <si>
    <t>Önkormányzati feladatok</t>
  </si>
  <si>
    <t>Ökumenikus Segélyszervezet Támogatása</t>
  </si>
  <si>
    <t>Önkormányzati feladatok összesen</t>
  </si>
  <si>
    <t>Felhalmozási ÁFA befizetése</t>
  </si>
  <si>
    <t>Lakott külterülettel kapcsolatos feladatok</t>
  </si>
  <si>
    <t>Házi segítségnyujtás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</si>
  <si>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</si>
  <si>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</si>
  <si>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</si>
  <si>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Közutak fenntartásának támogatása</t>
  </si>
  <si>
    <t>Egyéb kötelező önkormányzati feladatok támogatása</t>
  </si>
  <si>
    <t>A feladathoz kapcsolódó beszámítás összege</t>
  </si>
  <si>
    <t>Közgyógyellátásra jogosult adóalany adómentessége 3.§ (1) (c) pontja alapján 2013.01.01-től módosításra került</t>
  </si>
  <si>
    <t>Egyéb kiadások / Fejl. finanszírozás</t>
  </si>
  <si>
    <t>Lakásépítési támogatás</t>
  </si>
  <si>
    <t>VÜ Kft hitel törl.</t>
  </si>
  <si>
    <t xml:space="preserve">Felhalmozási célú hiteltörlesztés </t>
  </si>
  <si>
    <t xml:space="preserve">TŐKE JELLEGŰ KIADÁSOK ÖSSZESEN: </t>
  </si>
  <si>
    <t xml:space="preserve">Építési tilalom alatt álló telek adómentessége 2. § (1) b) pontja alapján </t>
  </si>
  <si>
    <t>Az építési hatóság által igazolt beépítésre nem alkalmas telek adómentessége 2.§ (1) d) pontja alapján</t>
  </si>
  <si>
    <t>Ideiglenes építmény adómentessége 2.§ (1) g) pontja alapján</t>
  </si>
  <si>
    <t>Környezetkímélő gépkocsi 5.§ e) pontja alapján</t>
  </si>
  <si>
    <t>Gimnázium, szakközépiskola, szakiskola</t>
  </si>
  <si>
    <t>A Rendelet 4.sz. melléklete</t>
  </si>
  <si>
    <t>4.sz. melléklet</t>
  </si>
  <si>
    <t>Támogatási kölcs. visszatér., igénybev. államházt. belülről</t>
  </si>
  <si>
    <t>BEVÉTELEK ÖSSZESEN</t>
  </si>
  <si>
    <t>Működési kiadások össz</t>
  </si>
  <si>
    <t>Speciális célú támogatások össz</t>
  </si>
  <si>
    <t>Működési kölcsön visszafizetése</t>
  </si>
  <si>
    <t>Felhalmozási célú kiadások össz</t>
  </si>
  <si>
    <t>KIADÁSOK ÖSSZESEN</t>
  </si>
  <si>
    <t>Létszámkeret /átlagos állományi létszám/ (fő)</t>
  </si>
  <si>
    <t>A Rendelet 4/1.sz. melléklete</t>
  </si>
  <si>
    <t>4/1.sz. melléklet</t>
  </si>
  <si>
    <t>Városi Bölcsőde</t>
  </si>
  <si>
    <t>A Rendelet 4/2.sz. melléklete</t>
  </si>
  <si>
    <t>4/2.sz. melléklet</t>
  </si>
  <si>
    <t xml:space="preserve">Központi Óvoda </t>
  </si>
  <si>
    <t>A Rendelet 4/3.sz. melléklete</t>
  </si>
  <si>
    <t>Óvodai működés támogatása Ipolyszög, Patvarc</t>
  </si>
  <si>
    <t>Elszámolás Többcélú Kistérségi Társulás</t>
  </si>
  <si>
    <t>Önerős járdaépítés</t>
  </si>
  <si>
    <t>4/3.sz. melléklet</t>
  </si>
  <si>
    <t>A Rendelet 4/4.sz. melléklete</t>
  </si>
  <si>
    <t>4/4.sz. melléklet</t>
  </si>
  <si>
    <t>Beruházási kiadások előirányzata beruházásonként, felújítási kiadások előirányzata felújításonként</t>
  </si>
  <si>
    <t>A Rendelet 4/5.sz. melléklete</t>
  </si>
  <si>
    <t>4/5.sz. melléklet</t>
  </si>
  <si>
    <t>Védőnők és Iskolaegészségügy</t>
  </si>
  <si>
    <t>Felhalmozási célú pénzeszközátvétel államháztartáson belülről</t>
  </si>
  <si>
    <t>OEP</t>
  </si>
  <si>
    <t>A Rendelet 4/6.sz. melléklete</t>
  </si>
  <si>
    <t>06</t>
  </si>
  <si>
    <t>A Rendelet 4/7.sz. melléklete</t>
  </si>
  <si>
    <t>4/7.sz. melléklet</t>
  </si>
  <si>
    <t>Városi Idősek Otthona</t>
  </si>
  <si>
    <t>07</t>
  </si>
  <si>
    <t>A Rendelet 4/8.sz. melléklete</t>
  </si>
  <si>
    <t>4/8.sz. melléklet</t>
  </si>
  <si>
    <t>08</t>
  </si>
  <si>
    <t>A Rendelet 4/9.sz. melléklete</t>
  </si>
  <si>
    <t>4/9.sz. melléklet</t>
  </si>
  <si>
    <t>09</t>
  </si>
  <si>
    <t>A Rendelet 4/10.sz. melléklete</t>
  </si>
  <si>
    <t>4/10.sz. melléklet</t>
  </si>
  <si>
    <t>Mikszáth Kálmán Művelődési Központ</t>
  </si>
  <si>
    <t>10</t>
  </si>
  <si>
    <t>A Rendelet 4/11.sz. melléklete</t>
  </si>
  <si>
    <t>4/11.sz. melléklet</t>
  </si>
  <si>
    <t>Madách Imre Könyvtár</t>
  </si>
  <si>
    <t>11</t>
  </si>
  <si>
    <t>A Rendelet 4/12.sz. melléklete</t>
  </si>
  <si>
    <t>4/12.sz. melléklet</t>
  </si>
  <si>
    <t>12</t>
  </si>
  <si>
    <t>14</t>
  </si>
  <si>
    <t>A Rendelet 5.sz. melléklete</t>
  </si>
  <si>
    <t>Müködési célú bevétel</t>
  </si>
  <si>
    <t>Projekt összesen</t>
  </si>
  <si>
    <t>2019 évi kiadás</t>
  </si>
  <si>
    <t>2020 évi kiadás</t>
  </si>
  <si>
    <t>2021 évi kiadás</t>
  </si>
  <si>
    <t>Közfoglakoztatáshoz kapcsolódó  tartaléka</t>
  </si>
  <si>
    <t>Felhalmozási bev.</t>
  </si>
  <si>
    <t>Pénzforg.nélküli</t>
  </si>
  <si>
    <t>Költségvetési támog.</t>
  </si>
  <si>
    <t>Intézményi tevékenys.</t>
  </si>
  <si>
    <t>Intézményi</t>
  </si>
  <si>
    <t>Működési</t>
  </si>
  <si>
    <t>Bevétel össz:</t>
  </si>
  <si>
    <t>E.ei.</t>
  </si>
  <si>
    <t>M.ei.</t>
  </si>
  <si>
    <t>Telj.</t>
  </si>
  <si>
    <t>Központi Óvoda</t>
  </si>
  <si>
    <t>Oktatási Gamesz</t>
  </si>
  <si>
    <t>Védőnők+Isk. EŰ</t>
  </si>
  <si>
    <t>M.K.Műv.Közp.</t>
  </si>
  <si>
    <t>M.I.Könyvtár</t>
  </si>
  <si>
    <t>GAMESZ ÖSSZ.</t>
  </si>
  <si>
    <t>Ebből OEP tám.</t>
  </si>
  <si>
    <t>Az Oktatási Gamesz bevételéből az Óvodai konyha bevétele</t>
  </si>
  <si>
    <t>A Rendelet 5/1.sz. melléklete</t>
  </si>
  <si>
    <t>GAMESZ Összesen</t>
  </si>
  <si>
    <t>Fogászati Társulás</t>
  </si>
  <si>
    <t>INT.ÖSSZ</t>
  </si>
  <si>
    <t>Átvett</t>
  </si>
  <si>
    <t>Önkormányzatok egyéb sajátos működési bevétele</t>
  </si>
  <si>
    <t>Nyírjesi tavak műtárgyak javítása, karbantartása, gát megerősítése</t>
  </si>
  <si>
    <t xml:space="preserve">KIMUTATÁS </t>
  </si>
  <si>
    <t>ezer Ft</t>
  </si>
  <si>
    <t>Saját bevétel megnevezése *</t>
  </si>
  <si>
    <t>Összeg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</si>
  <si>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</si>
  <si>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</si>
  <si>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</si>
  <si>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</si>
  <si>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</si>
  <si>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</si>
  <si>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</si>
  <si>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</si>
  <si>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</si>
  <si>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</si>
  <si>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</si>
  <si>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</si>
  <si>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</si>
  <si>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Összeg </t>
  </si>
  <si>
    <t>Fásítás</t>
  </si>
  <si>
    <t>Önkormányzati ingatlanok karbantartása, felújítások</t>
  </si>
  <si>
    <t xml:space="preserve">Városközpont fejlesztés (Rákóczi 9, 25-27, buszállomás, trafóáth. stb.) </t>
  </si>
  <si>
    <t>Játszóterek fejlesztése</t>
  </si>
  <si>
    <t>Közterületek fejlesztése</t>
  </si>
  <si>
    <t>Felhalmozási ÁFA visszatérülése / fordított ÁFA</t>
  </si>
  <si>
    <t>Fejlestészi célú  kamat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</si>
  <si>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</si>
  <si>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</si>
  <si>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a saját bevételek összegéről </t>
  </si>
  <si>
    <t xml:space="preserve">az adósságot keletkeztető ügyletekből eredő fizetési kötelezettségek összegéről </t>
  </si>
  <si>
    <t>Önkormányzati hitelek, lízingek és garanciavállalások éves bontásban</t>
  </si>
  <si>
    <t>Folyósító</t>
  </si>
  <si>
    <t>Összege</t>
  </si>
  <si>
    <t>Tőke</t>
  </si>
  <si>
    <t>Kamat</t>
  </si>
  <si>
    <t xml:space="preserve">Balassagyarmat Város Önkormányzata által </t>
  </si>
  <si>
    <t>Hitel</t>
  </si>
  <si>
    <t xml:space="preserve">Dologi  kiadások </t>
  </si>
  <si>
    <t>Helyi iparűzési adó :</t>
  </si>
  <si>
    <t>Éven belül :</t>
  </si>
  <si>
    <t>Éven túl :</t>
  </si>
  <si>
    <t>Gépjárműadó :</t>
  </si>
  <si>
    <t>Kommunális adó :</t>
  </si>
  <si>
    <t>Mulasztási bírság :</t>
  </si>
  <si>
    <t>Késedelmi pótlék</t>
  </si>
  <si>
    <t>4./ Magánszemélyek kommunális adója kedvezmények, mentességek</t>
  </si>
  <si>
    <t>Adózók száma</t>
  </si>
  <si>
    <t>Kedvezményezett összeg e Ft</t>
  </si>
  <si>
    <t>5./ Helyi iparűzési adókedvezmények, adómentességek</t>
  </si>
  <si>
    <t>500 eFt váll. szintű adóalap alatti mentesség 2. § alapján</t>
  </si>
  <si>
    <t>2013. évi teljesítés</t>
  </si>
  <si>
    <t>6./ Gépjárműadó kedvezmények, mentességek</t>
  </si>
  <si>
    <t>Költségvetési szerv adómentessége 5.§ a) pontja aklapján</t>
  </si>
  <si>
    <t xml:space="preserve">Társadalmi szervezet, alapítvány adómentessége 5.§ b ) pontja alapján </t>
  </si>
  <si>
    <t>Projekt megnevezése</t>
  </si>
  <si>
    <t>Tervezett adósságot keletkeztető ügylet megnevezése</t>
  </si>
  <si>
    <t xml:space="preserve">Kimutatás a Magyarország gazdasági stabilitásáról szóló 2011. évi CXCIV törvény 10/C.§  ( 1 ) bekezdés </t>
  </si>
  <si>
    <t>A Rendelet 20.sz.melléklete</t>
  </si>
  <si>
    <t>Egyház tulajdonában álló gépjármű adómentessége 5.§ d) pontja alapján</t>
  </si>
  <si>
    <t>Alap</t>
  </si>
  <si>
    <t>Áfa</t>
  </si>
  <si>
    <t>Bölcsőde</t>
  </si>
  <si>
    <t>Óvoda</t>
  </si>
  <si>
    <t>Általános Iskola</t>
  </si>
  <si>
    <t>8. / Intézmények által biztosított közvetett támogatások</t>
  </si>
  <si>
    <t>9. / Helyiségek, eszközök hasznosításából származó bevételből nyújtott kedvezmény, mentesség összege</t>
  </si>
  <si>
    <t>Fejl</t>
  </si>
  <si>
    <t>Pénzm</t>
  </si>
  <si>
    <t>Nem lakás célú helyiségek kedvezménye</t>
  </si>
  <si>
    <t>Január</t>
  </si>
  <si>
    <t>Február</t>
  </si>
  <si>
    <t>Március</t>
  </si>
  <si>
    <t>Április</t>
  </si>
  <si>
    <t>Intézményi személyi juttatások  tartalék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</si>
  <si>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</si>
  <si>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</si>
  <si>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</si>
  <si>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</si>
  <si>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</si>
  <si>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</si>
  <si>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</si>
  <si>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</si>
  <si>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 Saját bevétel</t>
  </si>
  <si>
    <t xml:space="preserve">Helyi adóból és települési adóból származó bevétel </t>
  </si>
  <si>
    <t>7./ Ellátottak térítési díjának, kártérítésének méltányossági alapon történő elengedésének összege Kedvezményes étkeztetés</t>
  </si>
  <si>
    <t>Önerős homlokzat felújítás pályázati alap</t>
  </si>
  <si>
    <t>Választott tisztségviselők juttatásai</t>
  </si>
  <si>
    <t>2014. évi teljesítés</t>
  </si>
  <si>
    <t>Környezetvédelem</t>
  </si>
  <si>
    <t>2013. évi eredeti ei.</t>
  </si>
  <si>
    <t>Mezőőr</t>
  </si>
  <si>
    <t>Ipari Park</t>
  </si>
  <si>
    <t>Roma Nemzetiségi Önkormányzat iroda fenntart.</t>
  </si>
  <si>
    <t>Roma Nemzetiségi Önkormányzat  támogatása</t>
  </si>
  <si>
    <t>Gazdasági Műszaki Ellátó Szervezet / Épületellátó funkció</t>
  </si>
  <si>
    <t>Gazdasági Műszaki Ellátó Szervezet / Ellátotti étkeztetés funkció</t>
  </si>
  <si>
    <t>Balassagyarmati Közös Önkormányzati Hivatal</t>
  </si>
  <si>
    <t>Gazd. Műszaki Ell. Szerv. / Családsegítő és Gyermekjóléti Szolgálat funkció</t>
  </si>
  <si>
    <t>Gazd. Műszaki Ell. Szerv. / Orvosi alapellátás funkció</t>
  </si>
  <si>
    <t>Épület ellátó</t>
  </si>
  <si>
    <t>Étkezés</t>
  </si>
  <si>
    <t>- Épületellátó funkció</t>
  </si>
  <si>
    <t>Értékesített tárgyi eszközök, immateriális javak utáni áfa befizetés, fordított ÁFA</t>
  </si>
  <si>
    <t>Hosszúlejáratú hitel kamata / Fejlesztési kamat</t>
  </si>
  <si>
    <t>- Ellátotti étkeztetés funkció</t>
  </si>
  <si>
    <t>- Orvosi alapellátás funkció</t>
  </si>
  <si>
    <t>4/16.sz. melléklet</t>
  </si>
  <si>
    <t>Súlyos mozgáskorlátozott személy adómentessége  5.§ f) pontja alapján</t>
  </si>
  <si>
    <t>11./ Egyéb nyújtott kedvezmény vagy kölcsön elengedésének összege</t>
  </si>
  <si>
    <t>Kollégium</t>
  </si>
  <si>
    <t>Betétek visszavonása fejlesztési</t>
  </si>
  <si>
    <t>Utcabútorok beszerzése</t>
  </si>
  <si>
    <t>Földutak stabilizálása</t>
  </si>
  <si>
    <t>Tartalék működési</t>
  </si>
  <si>
    <t>Működési célú betétek egyenlege</t>
  </si>
  <si>
    <t>65.</t>
  </si>
  <si>
    <t>64.</t>
  </si>
  <si>
    <t>Fejlesztési célú betétek egyenlege</t>
  </si>
  <si>
    <t>Családsegítés</t>
  </si>
  <si>
    <t>Dr.K.A.Kórház és Rendi.</t>
  </si>
  <si>
    <t>Intézmény összesen</t>
  </si>
  <si>
    <t>A Rendelet 6.sz. melléklete</t>
  </si>
  <si>
    <t>Egyéb működési célú támogatások bevételei államháztartáson belülről OEP</t>
  </si>
  <si>
    <t>Személyi jellegű kiadások</t>
  </si>
  <si>
    <t>Munkáltatót terh.jár.-ok</t>
  </si>
  <si>
    <t>Dologi kiadás</t>
  </si>
  <si>
    <t>Felújítási kiadások</t>
  </si>
  <si>
    <t>Fejlesztési kiadások</t>
  </si>
  <si>
    <t>Kiadás Összesen</t>
  </si>
  <si>
    <t>Az Oktatási Gamesz kiadásaiból az Óvodai konyha kiadása</t>
  </si>
  <si>
    <t>A Rendelet 6/1.sz. melléklete</t>
  </si>
  <si>
    <t>Fejlesztési célú iparűzési adó felhaszn.</t>
  </si>
  <si>
    <t>4/6.sz. melléklet</t>
  </si>
  <si>
    <t>Intézmények össz</t>
  </si>
  <si>
    <t>A Rendelet 7.sz. melléklete</t>
  </si>
  <si>
    <t>7.sz. melléklet</t>
  </si>
  <si>
    <t xml:space="preserve"> Ezer forintban !</t>
  </si>
  <si>
    <t>ÖSSZESEN:</t>
  </si>
  <si>
    <t>Hiány:</t>
  </si>
  <si>
    <t>Többlet:</t>
  </si>
  <si>
    <t>Mind összesen</t>
  </si>
  <si>
    <t>A Rendelet 8.sz. melléklete</t>
  </si>
  <si>
    <t>8.sz. melléklet</t>
  </si>
  <si>
    <t>Beruházási kiadások, 
célonként</t>
  </si>
  <si>
    <t>Fejlesztési célú támogatások</t>
  </si>
  <si>
    <t>Kölcsön visszatérülés</t>
  </si>
  <si>
    <t>Fejlesztési pénzmaradvány</t>
  </si>
  <si>
    <t>Hosszúlejáratú hitel visszafizetése</t>
  </si>
  <si>
    <t>Dolgozói kölcsön</t>
  </si>
  <si>
    <t>Fejlesztési hitel</t>
  </si>
  <si>
    <t>Ft</t>
  </si>
  <si>
    <t>A Rendelet 9. melléklete</t>
  </si>
  <si>
    <t>A Rendelet 10.sz. melléklete</t>
  </si>
  <si>
    <t>2015.évi eredeti</t>
  </si>
  <si>
    <t>VÜ Kft bérelti díj Hulladékszállító járművek</t>
  </si>
  <si>
    <t>Közterület karbantartás - Képviselői keret</t>
  </si>
  <si>
    <t>Gyarmati TV támogatása</t>
  </si>
  <si>
    <t>Kertész István Alapítvány támogatása</t>
  </si>
  <si>
    <t>ÁFA és egyéb adó befizetés</t>
  </si>
  <si>
    <t>Finansz.</t>
  </si>
  <si>
    <t>Össz.</t>
  </si>
  <si>
    <t>Orvosok</t>
  </si>
  <si>
    <t>Épüz</t>
  </si>
  <si>
    <t>A Rendelet 1.sz. melléklete</t>
  </si>
  <si>
    <t>e Ft</t>
  </si>
  <si>
    <t>A Rendelet 4/15.sz. melléklete</t>
  </si>
  <si>
    <t>15</t>
  </si>
  <si>
    <t>Polgármesteri Hivatal</t>
  </si>
  <si>
    <t>2011. évi eredeti ei.</t>
  </si>
  <si>
    <t>Összesen</t>
  </si>
  <si>
    <t>Össz</t>
  </si>
  <si>
    <t>Védőnők+Iskola EŰ</t>
  </si>
  <si>
    <t>Beruházás, felújítás  megnevezése</t>
  </si>
  <si>
    <t>Teljes költség</t>
  </si>
  <si>
    <t>Beruházások összesen</t>
  </si>
  <si>
    <t>Felújítások összesen</t>
  </si>
  <si>
    <t>Összesen:</t>
  </si>
  <si>
    <t>Támogatás</t>
  </si>
  <si>
    <t>Saját erő</t>
  </si>
  <si>
    <t xml:space="preserve">OEP </t>
  </si>
  <si>
    <t>Betétek visszavonása  összesen</t>
  </si>
  <si>
    <t>Betétek visszavonása működési</t>
  </si>
  <si>
    <t>Betétek visszavonása felhalmozási</t>
  </si>
  <si>
    <t>Viziközművek felújítása</t>
  </si>
  <si>
    <t>Működési célú központosított előirányzatok és kieg. tám.</t>
  </si>
  <si>
    <t>Elszámolásból származó bevétel</t>
  </si>
  <si>
    <t>Betétek lekötése</t>
  </si>
  <si>
    <t>Betétek lekötése működési</t>
  </si>
  <si>
    <t>Betétek lekötése fejlesztési</t>
  </si>
  <si>
    <t>A Rendelet 4/14.sz. melléklete</t>
  </si>
  <si>
    <t>GAMESZ Épület ellátó funkció</t>
  </si>
  <si>
    <t>Védőnők</t>
  </si>
  <si>
    <t>M.K. Művelődési Központ</t>
  </si>
  <si>
    <t>M.I. Városi Könyvtár</t>
  </si>
  <si>
    <t>Balassagyarmat Város Intézményeinek 2005.évi bevételei</t>
  </si>
  <si>
    <t>4.sz.melléklet</t>
  </si>
  <si>
    <t>Pénzforgnélk</t>
  </si>
  <si>
    <t>Intézményi tevékenységi</t>
  </si>
  <si>
    <t>TB támogatás</t>
  </si>
  <si>
    <t>Intézminyi</t>
  </si>
  <si>
    <t>Egyéb vagyonkezelés</t>
  </si>
  <si>
    <t>"M2 vonzástérség" helyi foglalkoztatási paktum</t>
  </si>
  <si>
    <t>K&amp;H forgalmijutalék, kezelési költség</t>
  </si>
  <si>
    <t>EU-s Pályázat önerő, beruházás előkészítés</t>
  </si>
  <si>
    <t>Térfigyelő kamerák</t>
  </si>
  <si>
    <t>Műtárgy vásárlás</t>
  </si>
  <si>
    <t xml:space="preserve">GAMESZ Étkeztetési funkció </t>
  </si>
  <si>
    <t>GAMESZ Családsegítés</t>
  </si>
  <si>
    <t>Balassagyarmat Város Intézményeinek 2005.évi kiadásai</t>
  </si>
  <si>
    <t>6.sz melléklet</t>
  </si>
  <si>
    <t>Ellátottak pénzbeni juttatásai</t>
  </si>
  <si>
    <t>SZTGY 43%</t>
  </si>
  <si>
    <t>MKMK 28%</t>
  </si>
  <si>
    <t>MIKT 13%</t>
  </si>
  <si>
    <t>GAMESZ16%</t>
  </si>
  <si>
    <t>Sz</t>
  </si>
  <si>
    <t>Jár</t>
  </si>
  <si>
    <t>J</t>
  </si>
  <si>
    <t>Dol</t>
  </si>
  <si>
    <t>D</t>
  </si>
  <si>
    <t xml:space="preserve">Saját bevétel </t>
  </si>
  <si>
    <t>Szem</t>
  </si>
  <si>
    <t>Dolog</t>
  </si>
  <si>
    <t>Műk.bev.</t>
  </si>
  <si>
    <t>ÁFA</t>
  </si>
  <si>
    <t>Tám.műk..</t>
  </si>
  <si>
    <t>Megnevezés</t>
  </si>
  <si>
    <t>Sorszám</t>
  </si>
  <si>
    <t>Módosítási javaslat</t>
  </si>
  <si>
    <t>Teljesítés</t>
  </si>
  <si>
    <t>Teljesítés %</t>
  </si>
  <si>
    <t>I.Működési bevételek és kiadások</t>
  </si>
  <si>
    <t>Továbbadási (lebonyolítási) célú működési bevétel</t>
  </si>
  <si>
    <t>Működési célú kölcsönök visszatérülése, igénybevétele</t>
  </si>
  <si>
    <t>Ivóvízellátás rekonstrukciója kamat</t>
  </si>
  <si>
    <t>Rövid lejáratú hitel</t>
  </si>
  <si>
    <t>Rövid lejáratú értékpapírok értékesítése, kibocsátása</t>
  </si>
  <si>
    <t>Működési célú előző évi pénzmaradvány igénybevétel</t>
  </si>
  <si>
    <t>Működési célú bevételek összesen</t>
  </si>
  <si>
    <t>Személyi juttatások</t>
  </si>
  <si>
    <t>Munkaadókat terhelő járulékok</t>
  </si>
  <si>
    <t>Dologi kiadások és egyéb folyó kiadások ( levonva az értékesített tárgyi eszközök, immateriális javak utáni áfa befizetés és kamatfizetés )</t>
  </si>
  <si>
    <t>Támogatásértékű működési kiadás</t>
  </si>
  <si>
    <t>Továbbadási (lebonyolítási) célú működési kiadás</t>
  </si>
  <si>
    <t>Ellátottak pénzbeli juttatása</t>
  </si>
  <si>
    <t>Rövid lejáratú hitel kamata</t>
  </si>
  <si>
    <t>Lakásgazdálkodási feladatok</t>
  </si>
  <si>
    <t>Adósságszolgálat / megelőlegezés rendezése</t>
  </si>
  <si>
    <t>Működési célú kölcsönök nyújtása és törlesztése / előleg</t>
  </si>
  <si>
    <t>Rövid lejáratú hitel visszafizetése / előleg</t>
  </si>
  <si>
    <t>Rövid lejáratú értékpapírok beváltása, vásárlása</t>
  </si>
  <si>
    <t>Működési célú kiadások összesen</t>
  </si>
  <si>
    <t>II.Felhalmozási célú bevételek és kiadások</t>
  </si>
  <si>
    <t>Pedagógusok  bértámogatása</t>
  </si>
  <si>
    <t>Segítők bértámogatása</t>
  </si>
  <si>
    <t>Óvoda működtetés támogatása</t>
  </si>
  <si>
    <t>Szociális és gyermekjóléti alapfeladatok</t>
  </si>
  <si>
    <t>Szociális étkeztetés</t>
  </si>
  <si>
    <t>Időskorúak nappali intezményi ellátása</t>
  </si>
  <si>
    <t>Szociáis ágazatban bértámogatás</t>
  </si>
  <si>
    <t>Szociáis ágazatban üzemeltetési támogatás</t>
  </si>
  <si>
    <t>Támogatásértékű felhalmozási bevétel</t>
  </si>
  <si>
    <t>Saját bevételek 50%</t>
  </si>
  <si>
    <t>Komfort nélküli lakások mentessége 2.§ (a) pontja alapján</t>
  </si>
  <si>
    <t xml:space="preserve">65 éven felüliek mentessége 3.§ (1) a ) pontja alapján </t>
  </si>
  <si>
    <t>Kóvár 50%-os kedvezménye 2.§ ( 2 ) bekezdés alapján</t>
  </si>
  <si>
    <t xml:space="preserve">Mozgáskorlátozottak garázs utáni 50%-os adókedv. 3.§ ( 1 ) és ( b ) pontja alapján </t>
  </si>
  <si>
    <t>Balassagyarmat Kistérség Többcélú Társulása támogatása</t>
  </si>
  <si>
    <t>Továbbadási (lebonyolítási) célú felhalmozási bevétel</t>
  </si>
  <si>
    <t>GAMESZ</t>
  </si>
  <si>
    <t>Üzemeltetés</t>
  </si>
  <si>
    <t>MIKT*</t>
  </si>
  <si>
    <t>MKMK**</t>
  </si>
  <si>
    <t>Értékesített tárgyi eszközök és immateriális javak ÁFA-ja</t>
  </si>
  <si>
    <t>Felhalmozási célú kölcsönök visszatérülése, igénybevétele</t>
  </si>
  <si>
    <t>Kutak megszüntetése</t>
  </si>
  <si>
    <t>Felhalmozási célú előző évi pénzmaradvány igénybevétele</t>
  </si>
  <si>
    <t>Balassagyarmat és térs. Fejlesztéséért Alapítvány támogatása</t>
  </si>
  <si>
    <t>2014.évi koncepció számai</t>
  </si>
  <si>
    <t>Eltérés Konc- Terv</t>
  </si>
  <si>
    <t>Felhalmozási célú bevételek összesen</t>
  </si>
  <si>
    <t>Felhalmozási kiadások ( ÁFA-val együtt)</t>
  </si>
  <si>
    <t>Felújítási kiadások (ÁFA-val együtt)</t>
  </si>
  <si>
    <t>Továbbadási (lebonylítási) célú felhalmozási kiadás</t>
  </si>
  <si>
    <t>Felhalmozási célú kölcsönök nyújtása és törlesztése</t>
  </si>
  <si>
    <t>3/4.sz melléklet</t>
  </si>
  <si>
    <t>Felhalmozási célú tartalék</t>
  </si>
  <si>
    <t>Felhalmozási célú kiadások összesen</t>
  </si>
  <si>
    <t>Önkormányzati bevételek ÖSSZESEN</t>
  </si>
  <si>
    <t>Önkormányzati kiadások ÖSSZESEN</t>
  </si>
  <si>
    <t>Működési célú bevételek összesen finaszírozás nélkül</t>
  </si>
  <si>
    <t>Működési célú kiadások összesen finaszírozás nélkül</t>
  </si>
  <si>
    <t>Működési költségvetés egyenlege</t>
  </si>
  <si>
    <t>Felhalmozási célú bevételek összesen finaszírozás nélkül</t>
  </si>
  <si>
    <t>Felhalmozási célú kiadások összesen finanszírozás nélkül</t>
  </si>
  <si>
    <t>Felhalmozási költségvetés egyenlege</t>
  </si>
  <si>
    <t>Költségvetés összesített egyenlege</t>
  </si>
  <si>
    <t>Belső finanszírozás összesen</t>
  </si>
  <si>
    <t>Működési célú finaszírozási bevételek</t>
  </si>
  <si>
    <t>Működési célú finaszírozási kiadások</t>
  </si>
  <si>
    <t>Működési célú finanszírozás egyenlege</t>
  </si>
  <si>
    <t>Fejlesztési célú finaszírozási bevételek</t>
  </si>
  <si>
    <t>Fejlesztési célú finaszírozási kiadások</t>
  </si>
  <si>
    <t>66.</t>
  </si>
  <si>
    <t>Fejlesztési célú finanszírozás egyenlege</t>
  </si>
  <si>
    <t>Külső finaszírozás összesen</t>
  </si>
  <si>
    <t>Finanszírozás összesen</t>
  </si>
  <si>
    <t>B E V É T E L E K</t>
  </si>
  <si>
    <t>Sor-szám</t>
  </si>
  <si>
    <t>- Családsegítés, gyermekjóléti funkció</t>
  </si>
  <si>
    <t>Bevételi jogcím</t>
  </si>
  <si>
    <t>Módosított előirányzat</t>
  </si>
  <si>
    <t>Telj %</t>
  </si>
  <si>
    <t>1.</t>
  </si>
  <si>
    <t>Saját bevétel</t>
  </si>
  <si>
    <t>2.</t>
  </si>
  <si>
    <t>3.</t>
  </si>
  <si>
    <t>4.</t>
  </si>
  <si>
    <t>Áfabevételek, -visszatérülések</t>
  </si>
  <si>
    <t>5.</t>
  </si>
  <si>
    <t>Hozam- és kamatbevételek</t>
  </si>
  <si>
    <t>7.</t>
  </si>
  <si>
    <t>8.</t>
  </si>
  <si>
    <t>Intézményi működési bevételek össz</t>
  </si>
  <si>
    <t>9.</t>
  </si>
  <si>
    <t>Államháztartás alrenszereinek működési bevételei</t>
  </si>
  <si>
    <t xml:space="preserve">Sport feladatok </t>
  </si>
  <si>
    <t xml:space="preserve">Működési és likvid hitel kamata </t>
  </si>
  <si>
    <t>Fejlesztésekhez kapcsolódó dologi kiadások</t>
  </si>
  <si>
    <t>Rendkívüli önkormányzati költségvetési támogatás</t>
  </si>
  <si>
    <t>10.</t>
  </si>
  <si>
    <t xml:space="preserve"> I.Saját bevétel össsz</t>
  </si>
  <si>
    <t>11.</t>
  </si>
  <si>
    <t>Felhalmozási és tőke jellegű bevételek össz</t>
  </si>
  <si>
    <t>12.</t>
  </si>
  <si>
    <t>Tárgyi eszközök, immateriális javak értékesítése</t>
  </si>
  <si>
    <t>13.</t>
  </si>
  <si>
    <t>14.</t>
  </si>
  <si>
    <t>Pénzügyi befektetések bevételei</t>
  </si>
  <si>
    <t>15.</t>
  </si>
  <si>
    <t xml:space="preserve">2020. év </t>
  </si>
  <si>
    <t>2020. év</t>
  </si>
  <si>
    <t>Oktatásban résztvevők pénzbeli juttatásai</t>
  </si>
  <si>
    <t xml:space="preserve">       Oktatásban résztvevők pénzbeli juttatásai</t>
  </si>
  <si>
    <t xml:space="preserve">         Ellátottak pénzbeli juttatásai</t>
  </si>
  <si>
    <t>Ellátottak pénzbeli juttatásai</t>
  </si>
  <si>
    <t>Egyéb működési célú támogatások államháztartáson belülre</t>
  </si>
  <si>
    <t>Egyéb működési célú támogatások államháztartáson kívülre</t>
  </si>
  <si>
    <t>Egyéb működési célú támogatások bevételei államháztartáson belülről</t>
  </si>
  <si>
    <t>Egyéb felhalmozási célú támogatások bevételei államháztartáson belülről</t>
  </si>
  <si>
    <t>Egyéb működési célú átvett pénzeszközök</t>
  </si>
  <si>
    <t>Egyéb felhalmozási célú átvett pénzeszközök</t>
  </si>
  <si>
    <t>Felhalmozási bevétel</t>
  </si>
  <si>
    <t>Közhatalmi bevételek</t>
  </si>
  <si>
    <t>Működési  bevételek</t>
  </si>
  <si>
    <t xml:space="preserve">Működési bevételek.Levonva a felhalmozási ÁFA vissza- térítések, értékesített tárgyi eszközök és immateriális javak ÁFA-ja. </t>
  </si>
  <si>
    <t xml:space="preserve">Önkormányzatok működési támogatásai </t>
  </si>
  <si>
    <t>Egyéb működési célú támogatások bevételei államháztartáson belülről OEP támogatás</t>
  </si>
  <si>
    <t>Egyéb működési célú támogatások államháztartáson kívülre, Ellátottak juttatásai</t>
  </si>
  <si>
    <t>Egyéb felhalmozási célú támogatások államháztartáson kívülre</t>
  </si>
  <si>
    <t>Egyéb felhalmozási célú támogatások államháztartáson belülre</t>
  </si>
  <si>
    <t>Felhalmozási bevételek</t>
  </si>
  <si>
    <t>Működési bevételek</t>
  </si>
  <si>
    <t>Önkormányzat felhalmozási és tőkejellegű bevételei, felhalmozási ÁFA  felhalmozásra átvett pénze. állah.kiv.</t>
  </si>
  <si>
    <t>Egyéb működési célú támogatások bevételei államháztartáson belülről / OEP</t>
  </si>
  <si>
    <t>Irányító szervi támog.</t>
  </si>
  <si>
    <t>16.</t>
  </si>
  <si>
    <t>II.Felhalmozási és tőke jellegű bevételek össz</t>
  </si>
  <si>
    <t>17.</t>
  </si>
  <si>
    <t>Támogatások, kiegészítések és átvett pénzeszközök</t>
  </si>
  <si>
    <t>18.</t>
  </si>
  <si>
    <t>Központi költségvetéstől kapott támogatás</t>
  </si>
  <si>
    <t>19.</t>
  </si>
  <si>
    <t>Kiegészítések visszatérülések</t>
  </si>
  <si>
    <t>21.</t>
  </si>
  <si>
    <t>22.</t>
  </si>
  <si>
    <t xml:space="preserve">  -ebből OEP támogatás</t>
  </si>
  <si>
    <t>24.</t>
  </si>
  <si>
    <t>25.</t>
  </si>
  <si>
    <t>III.Támogatások, kiegészítések és átvett pénzeszközök</t>
  </si>
  <si>
    <t>26.</t>
  </si>
  <si>
    <t>Kölcsön, hitel és pénzforgalom nélküli bevételek</t>
  </si>
  <si>
    <t>27.</t>
  </si>
  <si>
    <t>Támogatási kölcsönök visszatérülése államháztartáson kívülről</t>
  </si>
  <si>
    <t>28.</t>
  </si>
  <si>
    <t>Támogatási kölcsönök visszat., igénybevétele államházt. belülről</t>
  </si>
  <si>
    <t>29.</t>
  </si>
  <si>
    <t>Hitelfelvétel államháztartáson belülről</t>
  </si>
  <si>
    <t>30.</t>
  </si>
  <si>
    <t>Belföldi hitelelek felvétele össz</t>
  </si>
  <si>
    <t>31.</t>
  </si>
  <si>
    <t>Belföldi értékpapírok bevételei</t>
  </si>
  <si>
    <t>32.</t>
  </si>
  <si>
    <t>IV.Belföldi hitelműveletek bevételei</t>
  </si>
  <si>
    <t>33.</t>
  </si>
  <si>
    <t>Külföldi finanszírozás bevételei</t>
  </si>
  <si>
    <t>34.</t>
  </si>
  <si>
    <t>Előző évi pénzmaradvány igénybevétele</t>
  </si>
  <si>
    <t xml:space="preserve"> Ft</t>
  </si>
  <si>
    <t>35.</t>
  </si>
  <si>
    <t>Előző évi vállalkozási eredmény igénybevétele</t>
  </si>
  <si>
    <t>36.</t>
  </si>
  <si>
    <t>Pénzforgalom nélküli bevételek</t>
  </si>
  <si>
    <t>37.</t>
  </si>
  <si>
    <t>V.Kölcsön, hitel és pénzforgalom nélküli bevételek</t>
  </si>
  <si>
    <t>38.</t>
  </si>
  <si>
    <t>Önkormányzatok sajátos bevételei</t>
  </si>
  <si>
    <t>Egyéb kiadások / működési kölcsön nyújtása, értékpapír  műveletek</t>
  </si>
  <si>
    <t>Működési kölcsön nyújtása/ előző évi elsz., értékpapír műveletek</t>
  </si>
  <si>
    <t>Közös Önkormányzati Hivatal munkáltatói kölcsön</t>
  </si>
  <si>
    <t>Finanszírozási előleg rendezése</t>
  </si>
  <si>
    <t>Finanszírozási előleg</t>
  </si>
  <si>
    <t>Szakképző Centrum engedményezés</t>
  </si>
  <si>
    <t>Salgótarjáni Szakképző Centrum üzemeltetési kiadás</t>
  </si>
  <si>
    <t>Fogászati Társulás kölcsön visszatérítése</t>
  </si>
  <si>
    <t>EFOP  - 1.2.11-16-2017-00068 Esély Otthon Balasagyarmaton</t>
  </si>
  <si>
    <t>2018.évi módosított ei.</t>
  </si>
  <si>
    <t>* 600 e Ft nagyrendezvényt tartalmaz</t>
  </si>
  <si>
    <t>Gazdasági Műszaki Ellátó Szervezet / Területellátási funkció</t>
  </si>
  <si>
    <t>Gazd. Műszaki Ell. Szerv. / Közfoglalkoztatási feladatok funkció</t>
  </si>
  <si>
    <t>Gazdasági Műszaki Ellátó Szervezet / Parkfenntartási funkció</t>
  </si>
  <si>
    <t>- Közfoglalkoztatási feladatok funkció</t>
  </si>
  <si>
    <t>-Parkfenntartási funkció</t>
  </si>
  <si>
    <t>-Területellátási funkció</t>
  </si>
  <si>
    <t>2019.év mód.ei.</t>
  </si>
  <si>
    <t>2021. év</t>
  </si>
  <si>
    <t>A Rendelet 19.sz.melléklete</t>
  </si>
  <si>
    <t>fő</t>
  </si>
  <si>
    <t>Intézmény megnevezése</t>
  </si>
  <si>
    <t>KÖZTISZTVISELŐK</t>
  </si>
  <si>
    <t>Egyéb jogviszony</t>
  </si>
  <si>
    <t>KOZALKALMAZOTTAK</t>
  </si>
  <si>
    <t>MUNKA TÖRVÉNYKÖNYV SZERINT TOGLALKOZTATOTTAK</t>
  </si>
  <si>
    <t>Összes foglakoztatott</t>
  </si>
  <si>
    <t>Összes foglakoz-tatottból betöltetlen álláshely</t>
  </si>
  <si>
    <t>Közfoglal-koztatott*</t>
  </si>
  <si>
    <t>Teljes időben foglalkoztatott</t>
  </si>
  <si>
    <t>Rész-
foglalkozású (teljes időre átszámítva)</t>
  </si>
  <si>
    <t>Teljes időben fogalakoztatott</t>
  </si>
  <si>
    <t>Teljes időben fogalakoz-tatott</t>
  </si>
  <si>
    <t xml:space="preserve">                    GAMESZ                                                                                             -pénzügyi funkció</t>
  </si>
  <si>
    <t xml:space="preserve"> -ingatlan karbantartó funkció</t>
  </si>
  <si>
    <t xml:space="preserve"> -épületellátó funkció</t>
  </si>
  <si>
    <t xml:space="preserve"> -ellátotti étkeztetés funkció</t>
  </si>
  <si>
    <t xml:space="preserve"> -védőnők és iskola eü. alapellátás</t>
  </si>
  <si>
    <t xml:space="preserve">  -orvosi alapellátás funkció</t>
  </si>
  <si>
    <t xml:space="preserve">  -területellátás</t>
  </si>
  <si>
    <t xml:space="preserve">  -park</t>
  </si>
  <si>
    <t xml:space="preserve">  -közfoglalkoztatás</t>
  </si>
  <si>
    <t>Családsegítő- és gyermekjóléti szolgálat</t>
  </si>
  <si>
    <t>GAMESZ FUNKCIÓK ÖSSZESEN</t>
  </si>
  <si>
    <t>Városi Bölcsöde</t>
  </si>
  <si>
    <t>Mikszáth K. Művelődési Központ</t>
  </si>
  <si>
    <t>Madách Imre Városi Könyvtár</t>
  </si>
  <si>
    <t>Önkormányzat</t>
  </si>
  <si>
    <t>a 39/2013.(XII.02.) rendelet  alapján</t>
  </si>
  <si>
    <t>2017. év</t>
  </si>
  <si>
    <t xml:space="preserve"> a 40/2013.(XII.2.) rendelet alapján</t>
  </si>
  <si>
    <t xml:space="preserve">2021. év </t>
  </si>
  <si>
    <t>START Munka Helyi sajátosságok  2018. évi</t>
  </si>
  <si>
    <t>START Munka Belvízelvezetés 2018. évi</t>
  </si>
  <si>
    <t>START Munka Illegális hulladék felsz. 2018. évi</t>
  </si>
  <si>
    <t>Rövid lejáratú értékpapírok értékesítése, kibocsátása 2017</t>
  </si>
  <si>
    <t>Rövid lejáratú értékpapírok értékesítése, kibocsátása 2018</t>
  </si>
  <si>
    <t>START Munka Belterületi közutak karbant. 2018. évi</t>
  </si>
  <si>
    <t>TOP-3.1.1-16-NG1 - Fenntartható települési közlekedésfejlesztés</t>
  </si>
  <si>
    <t>TOP-2.1.1-15-NG1 - Barnamezős területek rehabilitációja</t>
  </si>
  <si>
    <t>TOP-2.1.2-15-NG1 - Zöld város kialakítása</t>
  </si>
  <si>
    <t>Projektek fejlesztési maradványa</t>
  </si>
  <si>
    <t>Önkormányzati maradvány</t>
  </si>
  <si>
    <t>BSE Palóc Farkasok pályafenntartás támogatása</t>
  </si>
  <si>
    <t>Költözz Gyarmatra program</t>
  </si>
  <si>
    <t>Rövid lejáratú értékpapírok beváltása, vásárlása projekt előfinanszírozás terhére</t>
  </si>
  <si>
    <t>Önerős útépítés önkormányzati önerő</t>
  </si>
  <si>
    <t>Csapdékvíz elvezetéssel kapcsolatos fejlesztések</t>
  </si>
  <si>
    <t xml:space="preserve">GAMESZ Területellátás funkció </t>
  </si>
  <si>
    <t>Hosszú lejáratú értékpapírok vásárlása</t>
  </si>
  <si>
    <t>Hosszú lejáratú értékpapírok beváltása</t>
  </si>
  <si>
    <t>Rövid lejáratú értékpapírok értékesítése</t>
  </si>
  <si>
    <t>2022 évi kiadás</t>
  </si>
  <si>
    <t>az európai úniuós forrásból finaszírozott támogatással megvalósuló projektek bevételiről és kiadásairól</t>
  </si>
  <si>
    <t>Kimutatás a több éves kihatással járó kötelezettségek ( feladatok ) előirányzatairól ,</t>
  </si>
  <si>
    <t>TOP-1.4.1-15-NG1 - A foglalkoztatás és az életminőség javítása családbarát, munkába állást segítő intézmények, közszolgáltatások fejlesztésével</t>
  </si>
  <si>
    <t>TOP-7.1.1-16 - Kulturális és közösségi terek infrastrukturális fejlesztése és helyi közösségszervezés a városi helyi közösségi fejlesztési stratégiához kapcsolódva</t>
  </si>
  <si>
    <t>TOP-4.1.1-15-NG1 - Egészségügyi alapellátás infrastrukturális fejlesztése</t>
  </si>
  <si>
    <t>EFOP-1.2.11-16 - Esély Otthon</t>
  </si>
  <si>
    <t>TOP-3.2.1-15-NG1 - Önkormányzati épületek energetikai korszerűsítése</t>
  </si>
  <si>
    <t>TOP-1.2.1-15-NG1 - Társadalmi és környezeti szempontból fenntartható turizmusfejlesztés</t>
  </si>
  <si>
    <t>TOP-1.1.1-15-NG1 - Ipari parkok, iparterületek fejlesztése</t>
  </si>
  <si>
    <t>Szent-Györgyi Albert Gimn. és Szakk. Kapu</t>
  </si>
  <si>
    <t>TOP-7.1.1-16 - Kulturális és közösségi terek infrastrukturális fejlesztése és helyi közösségszervezés a városi helyi közösségi fejlesztési stratégiához kapcsolódva*</t>
  </si>
  <si>
    <t>* Balassagyarmati Közös Önkormányzati Hivatal költségvetésében tervezve</t>
  </si>
  <si>
    <t>Bér + járulék</t>
  </si>
  <si>
    <t>Ösztöndíjak</t>
  </si>
  <si>
    <t>Közös Hivatal finaszírozás</t>
  </si>
  <si>
    <t>Felhalmozási kiadás</t>
  </si>
  <si>
    <t>2019. évi kiadás</t>
  </si>
  <si>
    <t>2020. évi kiadás</t>
  </si>
  <si>
    <t>2021. évi kiadás</t>
  </si>
  <si>
    <t>2022. évi kiadás</t>
  </si>
  <si>
    <t>A Rendelet 4/13.sz. melléklete</t>
  </si>
  <si>
    <t>13</t>
  </si>
  <si>
    <t>A Rendelet 12.sz. melléklete</t>
  </si>
  <si>
    <t>A Rendelet 11.sz. melléklete</t>
  </si>
  <si>
    <t>A Rendelet 13.sz. melléklete</t>
  </si>
  <si>
    <t>A Rendelet 14.sz. melléklete</t>
  </si>
  <si>
    <t>A Rendelet 15.sz. melléklete</t>
  </si>
  <si>
    <t>A Rendelet 16.sz. melléklete</t>
  </si>
  <si>
    <t>A Rendelet 17.sz. melléklete</t>
  </si>
  <si>
    <t>A Rendelet 18. sz. melléklete</t>
  </si>
  <si>
    <t>A Rendelet 21.sz.melléklete</t>
  </si>
  <si>
    <t>2. Működésre átvett pénzeszköz</t>
  </si>
  <si>
    <t>3. Felhalmozásra átvett pénzeszköz</t>
  </si>
  <si>
    <t>4. Költségvetési támogatás</t>
  </si>
  <si>
    <t>5. Hitel bevétel</t>
  </si>
  <si>
    <t>6. Értékpapír bevétel</t>
  </si>
  <si>
    <t>7. Finanszírozási bevétel / pénzm</t>
  </si>
  <si>
    <t>9. Bevételek összesen ( 1 -7 )</t>
  </si>
  <si>
    <t>10. Működési kiadások</t>
  </si>
  <si>
    <t>11. Felújítási kiadások</t>
  </si>
  <si>
    <t>12. Fejlesztési kiadások</t>
  </si>
  <si>
    <t>13. Hitel kiadás</t>
  </si>
  <si>
    <t>14. Kötvény kiadás</t>
  </si>
  <si>
    <t>15. Értékpapír kiadás</t>
  </si>
  <si>
    <t>16. Tartalék felhasználása</t>
  </si>
  <si>
    <t>17. Kiadások összesen ( 10-16 )</t>
  </si>
  <si>
    <t>18. Egyenlegek ( havi záró pénz-állomány 9 és 17 különbsége )</t>
  </si>
  <si>
    <t>TOP-2.1.2-15-NG1 - Zöld város kialakítása művelésből való kivonás kiadásai</t>
  </si>
  <si>
    <t>Balassagyarmat Város Önkormányzatának költségvetési mérlege  2019. év</t>
  </si>
  <si>
    <t>2019.év e.ei.</t>
  </si>
  <si>
    <t>2022. év</t>
  </si>
  <si>
    <t>2017. évi tény</t>
  </si>
  <si>
    <t>2018. évi várható</t>
  </si>
  <si>
    <t>2019. évi eredeti ei.</t>
  </si>
  <si>
    <t>2019. évi 
terv</t>
  </si>
  <si>
    <t xml:space="preserve">Balassagyarmat Város Intézményeinek  kiadásai 2019. év. </t>
  </si>
  <si>
    <t xml:space="preserve">GAMESZ és a kiemelt funkcióinak valamint, a gazdságilag hozzá kapcsolódó intézmények kiadásai  2019.év </t>
  </si>
  <si>
    <t xml:space="preserve"> GAMESZ és a kiemelt funkcióinak valamint, a gazdaságilag hozzá kapcsolódó intézmények bevételei  2019.év </t>
  </si>
  <si>
    <t xml:space="preserve">                                     Balassagyarmat Város Intézményeinek  bevételei 2019.év </t>
  </si>
  <si>
    <t>Balassagyarmat Város Önkormányzatának Felhalmozási - Tőkejellegű bevételek és kiadások mérlege 2019. év
(Önkormányzati szinten)</t>
  </si>
  <si>
    <t>Balassagyarmat Város Önkormányzatának államitámogatás bevétele 2019. év</t>
  </si>
  <si>
    <t>Balassagyarmat Város Önkormányzat 2019. évi előirányzat felhasználási-ütemterv</t>
  </si>
  <si>
    <t>Szünidei gyermekétkeztetés támogatása</t>
  </si>
  <si>
    <t>Gyermekek napközbeni ellátása bértámogatás</t>
  </si>
  <si>
    <t>Gyermekek napközbeni ellátása működési támogatás</t>
  </si>
  <si>
    <t>2018. évben nyújtott és 2019. évben tervezett közvetett támogatások</t>
  </si>
  <si>
    <t>1./A 2018.év során méltányosság címén elengedett adó, bírság, adópótlék:</t>
  </si>
  <si>
    <t>A 2018. év során méltányosság címen nem történt adóelengedés.</t>
  </si>
  <si>
    <t>2./A 2018.év során engedélyezett kamatmentes részletfizetés</t>
  </si>
  <si>
    <t>A 2018. év során  nem történt kamatmentes részletfizetés engedélyezése.</t>
  </si>
  <si>
    <t>3./A 2018. év során engedélyezett fizetési halasztás:</t>
  </si>
  <si>
    <t xml:space="preserve">A 2018. év során nem történt fizetési halasztás engedélyezése. </t>
  </si>
  <si>
    <t>3./a A 2018. év során törölt kisösszegű tartozások</t>
  </si>
  <si>
    <t>2019. I. 1. állapot szerint teljes összegben</t>
  </si>
  <si>
    <t xml:space="preserve">alapján az Önkormányzat 2019. évben tervezett adósságot keletkeztető ügyletéről </t>
  </si>
  <si>
    <t>Balassagyarmat Város Önkormányzat Intézményeinek költségvetése 2019. év</t>
  </si>
  <si>
    <t>Balassagyarmat Város Intézményeinek költségvetése 2019. év</t>
  </si>
  <si>
    <t>a saját bevételek összegéről 2019. év</t>
  </si>
  <si>
    <t>Ebből 2019. költségvetési évet érintő tétel</t>
  </si>
  <si>
    <t>2020-2022. év</t>
  </si>
  <si>
    <t xml:space="preserve">2022. év </t>
  </si>
  <si>
    <t>2018. év</t>
  </si>
  <si>
    <t>2019. év várható</t>
  </si>
  <si>
    <t>** 7 500 e Ft nagyrendezvényt tartalmaz</t>
  </si>
  <si>
    <t>2019 előtti kiadás</t>
  </si>
  <si>
    <t>TOP-1.1.1-16-NG1 - Ipari park II.</t>
  </si>
  <si>
    <t>TOP-2.1.2-16-NG1 - Zöld város kialakítása II.</t>
  </si>
  <si>
    <t>TOP-5.1.2-15-NG1 - "M2 vonzástérség" helyi foglalkoztatási paktum</t>
  </si>
  <si>
    <t>2019. előtti kiadás</t>
  </si>
  <si>
    <t>Balassagyarmat Város Önkormányzatánál és intézményeinél  engedélyezett álláshelyek száma 2019. január 1-jétől</t>
  </si>
  <si>
    <t>TOP-7.1.1-16 - Kulturális és közösségi terek infrastrukturális fejlesztése és helyi közösségszervezés a városi helyi közösségi fejlesztési stratégiához kapcsolódva / CLLD /*</t>
  </si>
  <si>
    <t>ÁFA visszatérülés</t>
  </si>
  <si>
    <t>START Munka Helyi sajátosságok  2019. évi</t>
  </si>
  <si>
    <t>START Munka Szociális ráépülő programok 2019 . évi</t>
  </si>
  <si>
    <t>Kábel SE kölcsöny visszatérülése 2018. évi</t>
  </si>
  <si>
    <t>Előző évi pénzmaradvány igénybevétele saját</t>
  </si>
  <si>
    <t>Előző évi pénzmaradvány igénybevétele projektek működési maradványa</t>
  </si>
  <si>
    <t>DMRV ZRT Viziközművagyon / vízvezeték r. /üzemelt. bev.</t>
  </si>
  <si>
    <t>GAMESZ gépkocsi értékesítés</t>
  </si>
  <si>
    <t>Ipoly-táj kölcsön visszatérülése</t>
  </si>
  <si>
    <t>TOP-1.1.1.-16-NG1-2017-00004 Új iparterület létrehozása 2</t>
  </si>
  <si>
    <t>Nyírjesi tavak műtárgyak időszakos felülvizsgálat</t>
  </si>
  <si>
    <t>Tour de Hongrie  támogatása</t>
  </si>
  <si>
    <t>Tüzifa támogatás</t>
  </si>
  <si>
    <t>Civitas Fortissima 100 éves évforduló</t>
  </si>
  <si>
    <t>Civitas Fortissima filmjog</t>
  </si>
  <si>
    <t xml:space="preserve">START Munka Helyi sajátosságok  2019. évi </t>
  </si>
  <si>
    <t>START Munka Szociális ráépülő programok 2019. évi</t>
  </si>
  <si>
    <t>Uniós projektek 2019. év utáni működési rész</t>
  </si>
  <si>
    <t>Szent Erzsébet működési tartalék</t>
  </si>
  <si>
    <t>Első lakáshoz jutók egyéb kiadás</t>
  </si>
  <si>
    <t>Orvosi alapellátás fejlesztése</t>
  </si>
  <si>
    <t>Aninger  ház felújítása</t>
  </si>
  <si>
    <t>Vak Bottyán út közmű fejlesztés</t>
  </si>
  <si>
    <t>Sportpark önerő</t>
  </si>
  <si>
    <t>Civitas Fortissima tér trafó áthelyezés</t>
  </si>
  <si>
    <t>Gépkocsi, gép beszerzés</t>
  </si>
  <si>
    <t>Út és járdaépítés, felújítás 2018. évi áthúzódó</t>
  </si>
  <si>
    <t>Csatorna hálózat szabálytalan rákötés megszüntetése</t>
  </si>
  <si>
    <t>Közvilágítás fejlesztés, felújítás 2018. évi</t>
  </si>
  <si>
    <t>Közvilágítás fejlesztés, felújítás 2019. évi</t>
  </si>
  <si>
    <t>Vármegyeháza díszterem felújítás / lépcső  /</t>
  </si>
  <si>
    <t>Temető parcellázás első ütem</t>
  </si>
  <si>
    <t>TOP-1.2.1.-15-NG1-2016-00020 Nyírjes túrisztikai fejlesztése</t>
  </si>
  <si>
    <t>TOP-4.1.1.-15-NG1-2016-00014 Védőnői szolgálat fejlesztése</t>
  </si>
  <si>
    <t>TOP-1.4.1.-15-NG1-2016-00027 Nyitnikék tagovóda fejlesztése önerő</t>
  </si>
  <si>
    <t>TOP-1.4.1.-15-NG1-2016-00027 Nyitnikék tagovóda fejlesztése</t>
  </si>
  <si>
    <t>TOP-3.2.1.-15-NG1-2016-00084 Közintézmények energetikai korszerűsításe</t>
  </si>
  <si>
    <t xml:space="preserve">TOP-1.1.1.-15-NG1-2016-00016 Új iparterület létrehozása </t>
  </si>
  <si>
    <t>EFOP-1.2.11-16-2017-00068 Esély Otthon Balassagyarmaton</t>
  </si>
  <si>
    <t>TOP-3.1.1.-16-NG1-2017-00003 Fenntartható települési közl fejl.</t>
  </si>
  <si>
    <t>TOP-2.1.1.-15-NG1-2016-00002 Barnamezős területek rehab.</t>
  </si>
  <si>
    <t>TOP-2.1.2.-15-NG1-2016-00002 Balassagyarmat Zöldterület megújítás Zöld csiga</t>
  </si>
  <si>
    <t>TOP-2.1.2.-16-NG1-2017-00003 Balassagyarmaton Zöldterület létrehozása</t>
  </si>
  <si>
    <t>Temető kialkítás, parcellázás</t>
  </si>
  <si>
    <t>Mesterséges Termékenyítő Zrt ingatlan vásárlás</t>
  </si>
  <si>
    <t>Önkormányztai ingatlan vásárlás</t>
  </si>
  <si>
    <t>Sportcélú ingatlanok beruházásai / uszoda, /</t>
  </si>
  <si>
    <t>Multifunkcionális sportközpont közművek, tervezés</t>
  </si>
  <si>
    <t>Kézilabda munka csarnok kialakítása / közművek</t>
  </si>
  <si>
    <t>Sportcsarnok önerő MKSZ szerződés önrész</t>
  </si>
  <si>
    <t>Város és községgzad. eszköz beszerzés</t>
  </si>
  <si>
    <t>Önkormányzati lakások eszköz beszerzés</t>
  </si>
  <si>
    <t>GAMESZ gépkocsi beszerzés</t>
  </si>
  <si>
    <t>Ingatlanfelújítások</t>
  </si>
  <si>
    <t>Bajcsy 10 közműtervezése</t>
  </si>
  <si>
    <t>Drégelypalánk Ipolyhídvég Interreg pályázat önerő</t>
  </si>
  <si>
    <t>Út és járdaépítés, felújítás 2018 évi fordított ÁFA</t>
  </si>
  <si>
    <t>Mesterséges Termékenyítő Zrt ingatlan ÁFA</t>
  </si>
  <si>
    <t>Projektek 2019 utáni fejlesztési kiadásai</t>
  </si>
  <si>
    <t>GAMESZ Park fenntartás</t>
  </si>
  <si>
    <t>Kereskedelmi-gazdasági telephelyfejlesztés</t>
  </si>
  <si>
    <t>Közös Önkormányzati Hivatal*</t>
  </si>
  <si>
    <t>* Tartalmazza a pályázat keretében foglakoztatott létszámot is.</t>
  </si>
  <si>
    <t>GAMESZ Sport létesítmények</t>
  </si>
  <si>
    <t>8. Előző havi záró pénz-pénzm.</t>
  </si>
  <si>
    <t>I. Működési célú bevételek, működési célú kiadások mérlege 2019. év
(Önkormányzati szinten)</t>
  </si>
  <si>
    <t>Kiegyenlítő bérrendezési alap pályázat tartalék</t>
  </si>
  <si>
    <t>2019.évi módosított ei.</t>
  </si>
  <si>
    <t>2019.évi módisított ei.</t>
  </si>
  <si>
    <t>VÜ Kft gépfelújítás támogatása</t>
  </si>
  <si>
    <t>Gyarmati TV HD eszköz beszerzés</t>
  </si>
  <si>
    <t>Városüzemeltetési feladatok traktor beszerzés</t>
  </si>
  <si>
    <t>VÜ Kft fűtés üzemeltetés</t>
  </si>
  <si>
    <t>Balassagyarmatikum rendezvények támogatása</t>
  </si>
  <si>
    <t>SZTK szennyvízrendszer felújítás</t>
  </si>
  <si>
    <t>5.sz. melléklet</t>
  </si>
  <si>
    <t>5/1.sz. melléklet</t>
  </si>
  <si>
    <t>6.sz. melléklet</t>
  </si>
  <si>
    <t>6/1. sz. melléklet</t>
  </si>
  <si>
    <t>Bevétel</t>
  </si>
  <si>
    <t>Kiadás</t>
  </si>
  <si>
    <t>Működési Hiány</t>
  </si>
  <si>
    <t>Fejl. hi.</t>
  </si>
  <si>
    <t>Bér kompenzáció</t>
  </si>
  <si>
    <t>Kistérségi Társulás</t>
  </si>
  <si>
    <t>Mezőőr bér</t>
  </si>
  <si>
    <t>Mezőőr jár</t>
  </si>
  <si>
    <t>Piac bér</t>
  </si>
  <si>
    <t>Piac járulék</t>
  </si>
  <si>
    <t>Intézmények finanszírozása</t>
  </si>
  <si>
    <t>Kulturális pótlék</t>
  </si>
  <si>
    <t>MIKT finanszírozás</t>
  </si>
  <si>
    <t>MKMK finanszírozás</t>
  </si>
  <si>
    <t>Összevont szociális pótlék</t>
  </si>
  <si>
    <t>GAMESZ fin</t>
  </si>
  <si>
    <t>Idősek Otthona fin</t>
  </si>
  <si>
    <t>Szoc terület eü pótlék</t>
  </si>
  <si>
    <t>Intézmények kiadás működési</t>
  </si>
  <si>
    <t>Intézmények kiadás fejlesztési</t>
  </si>
  <si>
    <t>Intézményi finanszírozás működési</t>
  </si>
  <si>
    <t>Intézményi finanszírozás fejlesztési</t>
  </si>
  <si>
    <t xml:space="preserve">Sajátbevétel működési </t>
  </si>
  <si>
    <t>Sajátbevétel fejlesztési</t>
  </si>
  <si>
    <t>NKA Pályázat CF 100</t>
  </si>
  <si>
    <t>Szent Imre Sport Egyesület támogatása</t>
  </si>
  <si>
    <t>Balassagyarmat Kistérség Többcélú társulás tám.</t>
  </si>
  <si>
    <t>Működési célú kölcsönök visszatérülése, igénybevétele / előleg</t>
  </si>
  <si>
    <t>3/5.sz melléklet</t>
  </si>
  <si>
    <t>4/13.sz. melléklet</t>
  </si>
  <si>
    <t>Bosco-templom és Rendház külső szigetelés támogatása</t>
  </si>
  <si>
    <t>Rendezési terv módosítása</t>
  </si>
  <si>
    <t>Fecske lakások tetőfelújítás támogatása</t>
  </si>
  <si>
    <t>KEHOP -1.2.1-18-2018-00137 Helyi klíma stratégia</t>
  </si>
  <si>
    <t>Agyhártyagyulladás elleni védőoltás</t>
  </si>
  <si>
    <t>Zöldterületek kezelése</t>
  </si>
  <si>
    <t>SZTK hideg melegvíz rendszer felújítása</t>
  </si>
  <si>
    <t>Mozi gép karbantartás</t>
  </si>
  <si>
    <t>Védőnői szolgálat kötbér</t>
  </si>
  <si>
    <t>GAMESZ Orvosi alapellátás</t>
  </si>
  <si>
    <t>Csillagház tető felújítás terv</t>
  </si>
  <si>
    <t>Esőzések okozta kárelhárítás költsége</t>
  </si>
  <si>
    <t>Szerb templom járda és kerítés építés</t>
  </si>
  <si>
    <t>Bethlen Gábor Alap Palóc rendezvények tám.</t>
  </si>
  <si>
    <t>Patvarci úti lakások gázbekötés</t>
  </si>
  <si>
    <t>Első lakáshozjutók felhalmozási célú kölcsön visszanem térítendő támogatás</t>
  </si>
  <si>
    <t>Drégelypalánk Ipolyhídvég Interreg pályázat</t>
  </si>
  <si>
    <t>Bölcsőde pályázat maradvány rendezése</t>
  </si>
  <si>
    <t>Palóc Farkasok Elektromos csatlakozás kiépítése támogatás</t>
  </si>
  <si>
    <t>Patvarci 1 úti lakások gázbekötés</t>
  </si>
  <si>
    <t>Ipoly-táj kölcsön nyújtása Egy folyóban evezünk</t>
  </si>
  <si>
    <t>Illegális hulladék lerakók felszámolása pályázat</t>
  </si>
  <si>
    <t xml:space="preserve">Testvértelepülési találkozó pályázat  </t>
  </si>
  <si>
    <t>Temető parkoló karbantartás</t>
  </si>
  <si>
    <t>Orvosi rendelők felújítása</t>
  </si>
  <si>
    <t>Badisz VSE kölcsön</t>
  </si>
  <si>
    <t>Kistérség támogatása</t>
  </si>
  <si>
    <t>Közművelődési érdekeltségnövelő támogatás</t>
  </si>
  <si>
    <t>Gépkocsi eladás Önkormányzat</t>
  </si>
  <si>
    <t>ÉKPN Hulladék gazd társ bérleti díj / Zöld Híd /</t>
  </si>
  <si>
    <t>Egyéb ingatlanok értékesítése / közmű fejl. Hozzj.</t>
  </si>
  <si>
    <t>Egyéb ingatlanok értékesítése / közmű fejl. Hozzj. ÁFA</t>
  </si>
  <si>
    <t xml:space="preserve">Polgármester gépkocsi beszerzés </t>
  </si>
  <si>
    <t>Zöld csiga területvásárlás</t>
  </si>
  <si>
    <t>Pál István dudás szobor felállítása</t>
  </si>
  <si>
    <t>9.sz. melléklet</t>
  </si>
  <si>
    <t>Normatíva szociális étkezés</t>
  </si>
  <si>
    <t>Normatíva szociális bölcsőde</t>
  </si>
  <si>
    <t>Önkormányzati lakások lakbér dologi</t>
  </si>
  <si>
    <t>Önkormányzati lakások lakbér Felhalm</t>
  </si>
  <si>
    <t>Lakbér bevétel</t>
  </si>
  <si>
    <t>Ipari park dologi</t>
  </si>
  <si>
    <t>Reprezentáció személyi</t>
  </si>
  <si>
    <t>Reprezentáció járulék</t>
  </si>
  <si>
    <t>Adók díjak / Ipoly-táj, ÉKPN /</t>
  </si>
  <si>
    <t>Üdülők dologi</t>
  </si>
  <si>
    <t>Esély Otthon járulék</t>
  </si>
  <si>
    <t>Esély Otthon dologi</t>
  </si>
  <si>
    <t>M2 Paktum átadott pénz</t>
  </si>
  <si>
    <t>M2 Paktum személyi</t>
  </si>
  <si>
    <t>Nyitnikék tagóvoda felj</t>
  </si>
  <si>
    <t>Testvér városok Bér</t>
  </si>
  <si>
    <t>Testvér városok járulék</t>
  </si>
  <si>
    <t>Testvér városok dolgi</t>
  </si>
  <si>
    <t>Gamesz</t>
  </si>
  <si>
    <t>Gamesz intézmények fin</t>
  </si>
  <si>
    <t>Korrekció</t>
  </si>
  <si>
    <t>Tartalék</t>
  </si>
  <si>
    <t>Ipadó műk</t>
  </si>
  <si>
    <t>Ipadó fejl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</si>
</sst>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Ft&quot;;[Red]\-#,##0\ &quot;Ft&quot;"/>
    <numFmt numFmtId="164" formatCode="_-* #,##0.00\ _F_t_-;\-* #,##0.00\ _F_t_-;_-* &quot;-&quot;??\ _F_t_-;_-@_-"/>
    <numFmt numFmtId="165" formatCode="0.0%"/>
    <numFmt numFmtId="166" formatCode="_-* #,##0\ _F_t_-;\-* #,##0\ _F_t_-;_-* &quot;-&quot;??\ _F_t_-;_-@_-"/>
    <numFmt numFmtId="167" formatCode="#,###"/>
    <numFmt numFmtId="168" formatCode="_-* #,##0.0\ _F_t_-;\-* #,##0.0\ _F_t_-;_-* &quot;-&quot;??\ _F_t_-;_-@_-"/>
  </numFmts>
  <fonts count="17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36"/>
      <name val="MS Sans Serif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 CE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0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 CE"/>
      <charset val="238"/>
    </font>
    <font>
      <sz val="8.5"/>
      <name val="Palatino Linotype"/>
      <family val="1"/>
      <charset val="238"/>
    </font>
    <font>
      <i/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8.5"/>
      <name val="Palatino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7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family val="2"/>
      <charset val="238"/>
    </font>
    <font>
      <sz val="17"/>
      <name val="Arial CE"/>
      <family val="2"/>
      <charset val="238"/>
    </font>
    <font>
      <sz val="12"/>
      <name val="Arial CE"/>
      <charset val="238"/>
    </font>
    <font>
      <sz val="15"/>
      <name val="Arial CE"/>
      <family val="2"/>
      <charset val="238"/>
    </font>
    <font>
      <i/>
      <sz val="16"/>
      <name val="Arial CE"/>
      <charset val="238"/>
    </font>
    <font>
      <sz val="8"/>
      <name val="Symbol"/>
      <family val="1"/>
      <charset val="2"/>
    </font>
    <font>
      <b/>
      <sz val="17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8"/>
      <name val="Arial CE"/>
      <charset val="238"/>
    </font>
    <font>
      <sz val="14"/>
      <name val="Arial CE"/>
      <family val="2"/>
      <charset val="238"/>
    </font>
    <font>
      <i/>
      <sz val="16"/>
      <name val="Arial CE"/>
      <family val="2"/>
      <charset val="238"/>
    </font>
    <font>
      <sz val="17"/>
      <color indexed="10"/>
      <name val="Arial CE"/>
      <family val="2"/>
      <charset val="238"/>
    </font>
    <font>
      <i/>
      <sz val="14"/>
      <name val="Arial CE"/>
      <family val="2"/>
      <charset val="238"/>
    </font>
    <font>
      <b/>
      <sz val="15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3"/>
      <name val="Arial CE"/>
      <family val="2"/>
      <charset val="238"/>
    </font>
    <font>
      <b/>
      <sz val="8"/>
      <name val="Times New Roman CE"/>
      <family val="1"/>
      <charset val="238"/>
    </font>
    <font>
      <b/>
      <sz val="14"/>
      <name val="Times New Roman CE"/>
      <charset val="238"/>
    </font>
    <font>
      <b/>
      <sz val="14"/>
      <name val="MS Sans Serif"/>
      <family val="2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u/>
      <sz val="12"/>
      <name val="Times New Roman CE"/>
      <family val="1"/>
      <charset val="238"/>
    </font>
    <font>
      <b/>
      <i/>
      <sz val="12"/>
      <name val="Times New Roman CE"/>
      <charset val="238"/>
    </font>
    <font>
      <sz val="8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0"/>
      <name val="Arial CE"/>
      <charset val="238"/>
    </font>
    <font>
      <b/>
      <sz val="12"/>
      <name val="MS Sans Serif"/>
      <family val="2"/>
      <charset val="238"/>
    </font>
    <font>
      <sz val="11"/>
      <name val="Arial CE"/>
      <family val="2"/>
      <charset val="238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 CE"/>
      <charset val="238"/>
    </font>
    <font>
      <sz val="8.5"/>
      <name val="Times New Roman"/>
      <family val="1"/>
      <charset val="238"/>
    </font>
    <font>
      <i/>
      <sz val="10"/>
      <color indexed="10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Times New Roman"/>
      <family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MS Sans Serif"/>
      <family val="2"/>
      <charset val="238"/>
    </font>
    <font>
      <sz val="12"/>
      <name val="Times New Roman"/>
      <family val="1"/>
    </font>
    <font>
      <sz val="9"/>
      <name val="Arial CE"/>
      <family val="2"/>
      <charset val="238"/>
    </font>
    <font>
      <sz val="9"/>
      <name val="Times New Roman CE"/>
      <charset val="238"/>
    </font>
    <font>
      <b/>
      <i/>
      <sz val="10"/>
      <name val="Arial"/>
      <family val="2"/>
      <charset val="238"/>
    </font>
    <font>
      <b/>
      <sz val="9"/>
      <name val="Times New Roman CE"/>
      <charset val="238"/>
    </font>
    <font>
      <b/>
      <i/>
      <sz val="10"/>
      <name val="Arial CE"/>
      <family val="2"/>
      <charset val="238"/>
    </font>
    <font>
      <b/>
      <i/>
      <sz val="11"/>
      <name val="Arial CE"/>
      <charset val="238"/>
    </font>
    <font>
      <i/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MS Sans Serif"/>
      <family val="2"/>
      <charset val="238"/>
    </font>
    <font>
      <b/>
      <sz val="14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i/>
      <sz val="10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1"/>
      <name val="Arial CE"/>
      <charset val="238"/>
    </font>
    <font>
      <i/>
      <sz val="10"/>
      <color indexed="57"/>
      <name val="Arial"/>
      <family val="2"/>
    </font>
    <font>
      <i/>
      <sz val="10"/>
      <color rgb="FF00B050"/>
      <name val="Arial"/>
      <family val="2"/>
      <charset val="238"/>
    </font>
    <font>
      <i/>
      <sz val="10"/>
      <name val="Arial"/>
      <family val="2"/>
    </font>
    <font>
      <i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MS Sans Serif"/>
      <family val="2"/>
      <charset val="238"/>
    </font>
    <font>
      <i/>
      <sz val="10"/>
      <color rgb="FF00B050"/>
      <name val="MS Sans Serif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darkHorizontal"/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5">
    <xf numFmtId="0" fontId="0" fillId="0" borderId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2" borderId="0" applyNumberFormat="0" applyBorder="0" applyAlignment="0" applyProtection="0"/>
    <xf numFmtId="0" fontId="81" fillId="5" borderId="0" applyNumberFormat="0" applyBorder="0" applyAlignment="0" applyProtection="0"/>
    <xf numFmtId="0" fontId="81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5" borderId="0" applyNumberFormat="0" applyBorder="0" applyAlignment="0" applyProtection="0"/>
    <xf numFmtId="0" fontId="114" fillId="2" borderId="0" applyNumberFormat="0" applyBorder="0" applyAlignment="0" applyProtection="0"/>
    <xf numFmtId="0" fontId="81" fillId="10" borderId="0" applyNumberFormat="0" applyBorder="0" applyAlignment="0" applyProtection="0"/>
    <xf numFmtId="0" fontId="81" fillId="3" borderId="0" applyNumberFormat="0" applyBorder="0" applyAlignment="0" applyProtection="0"/>
    <xf numFmtId="0" fontId="81" fillId="11" borderId="0" applyNumberFormat="0" applyBorder="0" applyAlignment="0" applyProtection="0"/>
    <xf numFmtId="0" fontId="81" fillId="10" borderId="0" applyNumberFormat="0" applyBorder="0" applyAlignment="0" applyProtection="0"/>
    <xf numFmtId="0" fontId="81" fillId="12" borderId="0" applyNumberFormat="0" applyBorder="0" applyAlignment="0" applyProtection="0"/>
    <xf numFmtId="0" fontId="81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3" borderId="0" applyNumberFormat="0" applyBorder="0" applyAlignment="0" applyProtection="0"/>
    <xf numFmtId="0" fontId="114" fillId="13" borderId="0" applyNumberFormat="0" applyBorder="0" applyAlignment="0" applyProtection="0"/>
    <xf numFmtId="0" fontId="114" fillId="9" borderId="0" applyNumberFormat="0" applyBorder="0" applyAlignment="0" applyProtection="0"/>
    <xf numFmtId="0" fontId="114" fillId="12" borderId="0" applyNumberFormat="0" applyBorder="0" applyAlignment="0" applyProtection="0"/>
    <xf numFmtId="0" fontId="114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3" borderId="0" applyNumberFormat="0" applyBorder="0" applyAlignment="0" applyProtection="0"/>
    <xf numFmtId="0" fontId="82" fillId="11" borderId="0" applyNumberFormat="0" applyBorder="0" applyAlignment="0" applyProtection="0"/>
    <xf numFmtId="0" fontId="82" fillId="10" borderId="0" applyNumberFormat="0" applyBorder="0" applyAlignment="0" applyProtection="0"/>
    <xf numFmtId="0" fontId="82" fillId="15" borderId="0" applyNumberFormat="0" applyBorder="0" applyAlignment="0" applyProtection="0"/>
    <xf numFmtId="0" fontId="82" fillId="3" borderId="0" applyNumberFormat="0" applyBorder="0" applyAlignment="0" applyProtection="0"/>
    <xf numFmtId="0" fontId="115" fillId="16" borderId="0" applyNumberFormat="0" applyBorder="0" applyAlignment="0" applyProtection="0"/>
    <xf numFmtId="0" fontId="115" fillId="3" borderId="0" applyNumberFormat="0" applyBorder="0" applyAlignment="0" applyProtection="0"/>
    <xf numFmtId="0" fontId="115" fillId="13" borderId="0" applyNumberFormat="0" applyBorder="0" applyAlignment="0" applyProtection="0"/>
    <xf numFmtId="0" fontId="115" fillId="17" borderId="0" applyNumberFormat="0" applyBorder="0" applyAlignment="0" applyProtection="0"/>
    <xf numFmtId="0" fontId="115" fillId="15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17" borderId="0" applyNumberFormat="0" applyBorder="0" applyAlignment="0" applyProtection="0"/>
    <xf numFmtId="0" fontId="115" fillId="15" borderId="0" applyNumberFormat="0" applyBorder="0" applyAlignment="0" applyProtection="0"/>
    <xf numFmtId="0" fontId="115" fillId="22" borderId="0" applyNumberFormat="0" applyBorder="0" applyAlignment="0" applyProtection="0"/>
    <xf numFmtId="0" fontId="116" fillId="7" borderId="0" applyNumberFormat="0" applyBorder="0" applyAlignment="0" applyProtection="0"/>
    <xf numFmtId="0" fontId="83" fillId="11" borderId="1" applyNumberFormat="0" applyAlignment="0" applyProtection="0"/>
    <xf numFmtId="0" fontId="117" fillId="10" borderId="1" applyNumberFormat="0" applyAlignment="0" applyProtection="0"/>
    <xf numFmtId="0" fontId="118" fillId="23" borderId="2" applyNumberFormat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23" borderId="2" applyNumberFormat="0" applyAlignment="0" applyProtection="0"/>
    <xf numFmtId="0" fontId="1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5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20" fillId="8" borderId="0" applyNumberFormat="0" applyBorder="0" applyAlignment="0" applyProtection="0"/>
    <xf numFmtId="0" fontId="121" fillId="0" borderId="6" applyNumberFormat="0" applyFill="0" applyAlignment="0" applyProtection="0"/>
    <xf numFmtId="0" fontId="122" fillId="0" borderId="4" applyNumberFormat="0" applyFill="0" applyAlignment="0" applyProtection="0"/>
    <xf numFmtId="0" fontId="123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0" fillId="0" borderId="8" applyNumberFormat="0" applyFill="0" applyAlignment="0" applyProtection="0"/>
    <xf numFmtId="0" fontId="124" fillId="2" borderId="1" applyNumberFormat="0" applyAlignment="0" applyProtection="0"/>
    <xf numFmtId="0" fontId="2" fillId="4" borderId="9" applyNumberFormat="0" applyFont="0" applyAlignment="0" applyProtection="0"/>
    <xf numFmtId="0" fontId="82" fillId="15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4" borderId="0" applyNumberFormat="0" applyBorder="0" applyAlignment="0" applyProtection="0"/>
    <xf numFmtId="0" fontId="82" fillId="15" borderId="0" applyNumberFormat="0" applyBorder="0" applyAlignment="0" applyProtection="0"/>
    <xf numFmtId="0" fontId="82" fillId="22" borderId="0" applyNumberFormat="0" applyBorder="0" applyAlignment="0" applyProtection="0"/>
    <xf numFmtId="0" fontId="91" fillId="8" borderId="0" applyNumberFormat="0" applyBorder="0" applyAlignment="0" applyProtection="0"/>
    <xf numFmtId="0" fontId="92" fillId="25" borderId="10" applyNumberFormat="0" applyAlignment="0" applyProtection="0"/>
    <xf numFmtId="0" fontId="125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6" fillId="11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14" fillId="4" borderId="9" applyNumberFormat="0" applyFont="0" applyAlignment="0" applyProtection="0"/>
    <xf numFmtId="0" fontId="127" fillId="10" borderId="10" applyNumberFormat="0" applyAlignment="0" applyProtection="0"/>
    <xf numFmtId="0" fontId="94" fillId="0" borderId="11" applyNumberFormat="0" applyFill="0" applyAlignment="0" applyProtection="0"/>
    <xf numFmtId="0" fontId="95" fillId="7" borderId="0" applyNumberFormat="0" applyBorder="0" applyAlignment="0" applyProtection="0"/>
    <xf numFmtId="0" fontId="96" fillId="11" borderId="0" applyNumberFormat="0" applyBorder="0" applyAlignment="0" applyProtection="0"/>
    <xf numFmtId="0" fontId="97" fillId="25" borderId="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12" applyNumberFormat="0" applyFill="0" applyAlignment="0" applyProtection="0"/>
    <xf numFmtId="0" fontId="13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1945">
    <xf numFmtId="0" fontId="0" fillId="0" borderId="0" xfId="0"/>
    <xf numFmtId="0" fontId="8" fillId="0" borderId="0" xfId="88" applyFont="1"/>
    <xf numFmtId="0" fontId="6" fillId="0" borderId="0" xfId="88"/>
    <xf numFmtId="0" fontId="6" fillId="0" borderId="0" xfId="87"/>
    <xf numFmtId="0" fontId="6" fillId="0" borderId="13" xfId="87" applyBorder="1" applyAlignment="1">
      <alignment horizontal="center" vertical="center"/>
    </xf>
    <xf numFmtId="0" fontId="10" fillId="0" borderId="14" xfId="87" applyFont="1" applyBorder="1" applyAlignment="1">
      <alignment vertical="center"/>
    </xf>
    <xf numFmtId="0" fontId="6" fillId="0" borderId="14" xfId="87" applyBorder="1" applyAlignment="1">
      <alignment horizontal="center" vertical="center"/>
    </xf>
    <xf numFmtId="0" fontId="6" fillId="0" borderId="14" xfId="87" applyBorder="1" applyAlignment="1">
      <alignment horizontal="center" vertical="center" wrapText="1"/>
    </xf>
    <xf numFmtId="0" fontId="11" fillId="0" borderId="14" xfId="87" applyFont="1" applyBorder="1" applyAlignment="1">
      <alignment horizontal="center" vertical="center" wrapText="1"/>
    </xf>
    <xf numFmtId="0" fontId="12" fillId="0" borderId="15" xfId="87" applyFont="1" applyBorder="1" applyAlignment="1">
      <alignment horizontal="centerContinuous"/>
    </xf>
    <xf numFmtId="0" fontId="6" fillId="0" borderId="16" xfId="87" applyBorder="1" applyAlignment="1">
      <alignment horizontal="centerContinuous" vertical="center"/>
    </xf>
    <xf numFmtId="0" fontId="6" fillId="0" borderId="16" xfId="87" applyBorder="1" applyAlignment="1">
      <alignment horizontal="centerContinuous"/>
    </xf>
    <xf numFmtId="0" fontId="10" fillId="0" borderId="15" xfId="87" applyFont="1" applyBorder="1" applyAlignment="1">
      <alignment horizontal="justify" vertical="top"/>
    </xf>
    <xf numFmtId="0" fontId="6" fillId="0" borderId="16" xfId="87" applyBorder="1" applyAlignment="1">
      <alignment horizontal="center" vertical="center"/>
    </xf>
    <xf numFmtId="167" fontId="6" fillId="0" borderId="16" xfId="87" applyNumberFormat="1" applyBorder="1" applyAlignment="1">
      <alignment vertical="center"/>
    </xf>
    <xf numFmtId="165" fontId="6" fillId="0" borderId="16" xfId="98" applyNumberFormat="1" applyFont="1" applyBorder="1" applyAlignment="1">
      <alignment vertical="center"/>
    </xf>
    <xf numFmtId="0" fontId="6" fillId="0" borderId="15" xfId="87" applyBorder="1" applyAlignment="1">
      <alignment vertical="center"/>
    </xf>
    <xf numFmtId="167" fontId="6" fillId="0" borderId="16" xfId="87" applyNumberFormat="1" applyBorder="1"/>
    <xf numFmtId="0" fontId="12" fillId="0" borderId="15" xfId="87" applyFont="1" applyBorder="1" applyAlignment="1">
      <alignment vertical="center"/>
    </xf>
    <xf numFmtId="167" fontId="14" fillId="0" borderId="16" xfId="87" applyNumberFormat="1" applyFont="1" applyBorder="1" applyAlignment="1">
      <alignment vertical="center"/>
    </xf>
    <xf numFmtId="0" fontId="15" fillId="0" borderId="15" xfId="87" applyFont="1" applyBorder="1" applyAlignment="1">
      <alignment vertical="top" wrapText="1"/>
    </xf>
    <xf numFmtId="0" fontId="12" fillId="0" borderId="15" xfId="87" applyFont="1" applyBorder="1" applyAlignment="1">
      <alignment horizontal="centerContinuous" vertical="center"/>
    </xf>
    <xf numFmtId="0" fontId="12" fillId="0" borderId="16" xfId="87" applyFont="1" applyBorder="1" applyAlignment="1">
      <alignment horizontal="centerContinuous" vertical="center"/>
    </xf>
    <xf numFmtId="0" fontId="12" fillId="0" borderId="16" xfId="87" applyFont="1" applyBorder="1" applyAlignment="1">
      <alignment horizontal="centerContinuous"/>
    </xf>
    <xf numFmtId="0" fontId="11" fillId="0" borderId="15" xfId="87" applyFont="1" applyBorder="1" applyAlignment="1">
      <alignment vertical="center"/>
    </xf>
    <xf numFmtId="0" fontId="13" fillId="0" borderId="15" xfId="87" applyFont="1" applyBorder="1" applyAlignment="1">
      <alignment horizontal="left" vertical="center" wrapText="1"/>
    </xf>
    <xf numFmtId="0" fontId="13" fillId="0" borderId="15" xfId="87" applyFont="1" applyBorder="1" applyAlignment="1">
      <alignment vertical="center"/>
    </xf>
    <xf numFmtId="0" fontId="12" fillId="0" borderId="17" xfId="87" applyFont="1" applyBorder="1" applyAlignment="1">
      <alignment vertical="center"/>
    </xf>
    <xf numFmtId="167" fontId="14" fillId="0" borderId="18" xfId="87" applyNumberFormat="1" applyFont="1" applyBorder="1" applyAlignment="1">
      <alignment vertical="center"/>
    </xf>
    <xf numFmtId="0" fontId="13" fillId="0" borderId="16" xfId="87" applyFont="1" applyBorder="1" applyAlignment="1">
      <alignment vertical="center"/>
    </xf>
    <xf numFmtId="167" fontId="6" fillId="0" borderId="16" xfId="88" applyNumberFormat="1" applyBorder="1" applyAlignment="1">
      <alignment vertical="center"/>
    </xf>
    <xf numFmtId="0" fontId="14" fillId="0" borderId="16" xfId="88" applyFont="1" applyBorder="1" applyAlignment="1">
      <alignment vertical="center"/>
    </xf>
    <xf numFmtId="1" fontId="14" fillId="0" borderId="16" xfId="88" applyNumberFormat="1" applyFont="1" applyBorder="1" applyAlignment="1">
      <alignment vertical="center"/>
    </xf>
    <xf numFmtId="167" fontId="14" fillId="0" borderId="16" xfId="88" applyNumberFormat="1" applyFont="1" applyBorder="1" applyAlignment="1">
      <alignment vertical="center"/>
    </xf>
    <xf numFmtId="0" fontId="13" fillId="0" borderId="16" xfId="88" applyFont="1" applyBorder="1" applyAlignment="1">
      <alignment vertical="center"/>
    </xf>
    <xf numFmtId="167" fontId="17" fillId="0" borderId="0" xfId="85" applyNumberFormat="1" applyFont="1" applyAlignment="1" applyProtection="1">
      <alignment vertical="center" wrapText="1"/>
      <protection locked="0"/>
    </xf>
    <xf numFmtId="0" fontId="18" fillId="0" borderId="19" xfId="85" applyFont="1" applyBorder="1" applyAlignment="1" applyProtection="1">
      <alignment horizontal="center" vertical="center" wrapText="1"/>
      <protection locked="0"/>
    </xf>
    <xf numFmtId="0" fontId="19" fillId="0" borderId="20" xfId="85" applyFont="1" applyBorder="1" applyAlignment="1" applyProtection="1">
      <alignment horizontal="center" vertical="center" wrapText="1"/>
      <protection locked="0"/>
    </xf>
    <xf numFmtId="0" fontId="18" fillId="0" borderId="20" xfId="85" applyFont="1" applyBorder="1" applyAlignment="1" applyProtection="1">
      <alignment horizontal="center" vertical="center" wrapText="1"/>
      <protection locked="0"/>
    </xf>
    <xf numFmtId="0" fontId="18" fillId="0" borderId="21" xfId="85" applyFont="1" applyBorder="1" applyAlignment="1" applyProtection="1">
      <alignment horizontal="center" vertical="center" wrapText="1"/>
      <protection locked="0"/>
    </xf>
    <xf numFmtId="0" fontId="18" fillId="0" borderId="22" xfId="85" applyFont="1" applyBorder="1" applyAlignment="1" applyProtection="1">
      <alignment horizontal="center" vertical="center" wrapText="1"/>
      <protection locked="0"/>
    </xf>
    <xf numFmtId="0" fontId="18" fillId="0" borderId="23" xfId="85" applyFont="1" applyBorder="1" applyAlignment="1" applyProtection="1">
      <alignment horizontal="center" vertical="center" wrapText="1"/>
      <protection locked="0"/>
    </xf>
    <xf numFmtId="0" fontId="18" fillId="0" borderId="24" xfId="85" applyFont="1" applyBorder="1" applyAlignment="1" applyProtection="1">
      <alignment horizontal="center" vertical="center" wrapText="1"/>
      <protection locked="0"/>
    </xf>
    <xf numFmtId="0" fontId="18" fillId="0" borderId="0" xfId="85" applyFont="1" applyAlignment="1" applyProtection="1">
      <alignment horizontal="center" vertical="center" wrapText="1"/>
      <protection locked="0"/>
    </xf>
    <xf numFmtId="0" fontId="18" fillId="0" borderId="25" xfId="85" applyFont="1" applyBorder="1" applyAlignment="1" applyProtection="1">
      <alignment horizontal="center" vertical="center" wrapText="1"/>
      <protection locked="0"/>
    </xf>
    <xf numFmtId="0" fontId="18" fillId="0" borderId="26" xfId="85" applyFont="1" applyBorder="1" applyAlignment="1" applyProtection="1">
      <alignment horizontal="center" vertical="center" wrapText="1"/>
      <protection locked="0"/>
    </xf>
    <xf numFmtId="0" fontId="7" fillId="0" borderId="27" xfId="85" applyBorder="1" applyAlignment="1" applyProtection="1">
      <alignment horizontal="center" vertical="center" wrapText="1"/>
      <protection locked="0"/>
    </xf>
    <xf numFmtId="0" fontId="20" fillId="0" borderId="28" xfId="79" applyFont="1" applyBorder="1"/>
    <xf numFmtId="0" fontId="21" fillId="0" borderId="28" xfId="79" applyFont="1" applyBorder="1"/>
    <xf numFmtId="0" fontId="18" fillId="0" borderId="28" xfId="85" applyFont="1" applyBorder="1" applyAlignment="1" applyProtection="1">
      <alignment vertical="center" wrapText="1"/>
      <protection locked="0"/>
    </xf>
    <xf numFmtId="0" fontId="18" fillId="0" borderId="29" xfId="85" applyFont="1" applyBorder="1" applyAlignment="1" applyProtection="1">
      <alignment vertical="center" wrapText="1"/>
      <protection locked="0"/>
    </xf>
    <xf numFmtId="0" fontId="18" fillId="0" borderId="30" xfId="85" applyFont="1" applyBorder="1" applyAlignment="1" applyProtection="1">
      <alignment horizontal="center" vertical="center" wrapText="1"/>
      <protection locked="0"/>
    </xf>
    <xf numFmtId="0" fontId="18" fillId="0" borderId="31" xfId="85" applyFont="1" applyBorder="1" applyAlignment="1" applyProtection="1">
      <alignment horizontal="center" vertical="center" wrapText="1"/>
      <protection locked="0"/>
    </xf>
    <xf numFmtId="0" fontId="7" fillId="0" borderId="32" xfId="85" applyBorder="1" applyAlignment="1" applyProtection="1">
      <alignment horizontal="center" vertical="center" wrapText="1"/>
      <protection locked="0"/>
    </xf>
    <xf numFmtId="0" fontId="21" fillId="0" borderId="16" xfId="79" applyFont="1" applyBorder="1"/>
    <xf numFmtId="167" fontId="21" fillId="0" borderId="16" xfId="79" applyNumberFormat="1" applyFont="1" applyBorder="1"/>
    <xf numFmtId="167" fontId="7" fillId="0" borderId="16" xfId="85" applyNumberFormat="1" applyBorder="1" applyAlignment="1" applyProtection="1">
      <alignment vertical="center" wrapText="1"/>
      <protection locked="0"/>
    </xf>
    <xf numFmtId="167" fontId="21" fillId="0" borderId="33" xfId="85" applyNumberFormat="1" applyFont="1" applyBorder="1" applyAlignment="1" applyProtection="1">
      <alignment vertical="center" wrapText="1"/>
      <protection locked="0"/>
    </xf>
    <xf numFmtId="166" fontId="7" fillId="0" borderId="34" xfId="54" applyNumberFormat="1" applyFont="1" applyBorder="1" applyAlignment="1" applyProtection="1">
      <alignment horizontal="right" vertical="center" wrapText="1"/>
      <protection locked="0"/>
    </xf>
    <xf numFmtId="0" fontId="7" fillId="0" borderId="35" xfId="85" applyBorder="1" applyAlignment="1" applyProtection="1">
      <alignment horizontal="right" vertical="center" wrapText="1"/>
      <protection locked="0"/>
    </xf>
    <xf numFmtId="167" fontId="22" fillId="0" borderId="16" xfId="85" applyNumberFormat="1" applyFont="1" applyBorder="1" applyAlignment="1" applyProtection="1">
      <alignment vertical="center" wrapText="1"/>
      <protection locked="0"/>
    </xf>
    <xf numFmtId="0" fontId="20" fillId="0" borderId="16" xfId="79" applyFont="1" applyBorder="1"/>
    <xf numFmtId="167" fontId="21" fillId="0" borderId="33" xfId="79" applyNumberFormat="1" applyFont="1" applyBorder="1"/>
    <xf numFmtId="0" fontId="7" fillId="0" borderId="36" xfId="85" applyBorder="1" applyAlignment="1" applyProtection="1">
      <alignment horizontal="center" vertical="center" wrapText="1"/>
      <protection locked="0"/>
    </xf>
    <xf numFmtId="0" fontId="21" fillId="0" borderId="37" xfId="79" applyFont="1" applyBorder="1"/>
    <xf numFmtId="167" fontId="21" fillId="0" borderId="37" xfId="79" applyNumberFormat="1" applyFont="1" applyBorder="1"/>
    <xf numFmtId="167" fontId="18" fillId="0" borderId="37" xfId="85" applyNumberFormat="1" applyFont="1" applyBorder="1" applyAlignment="1" applyProtection="1">
      <alignment vertical="center" wrapText="1"/>
      <protection locked="0"/>
    </xf>
    <xf numFmtId="167" fontId="21" fillId="0" borderId="38" xfId="85" applyNumberFormat="1" applyFont="1" applyBorder="1" applyAlignment="1" applyProtection="1">
      <alignment horizontal="right" vertical="center" wrapText="1"/>
      <protection locked="0"/>
    </xf>
    <xf numFmtId="0" fontId="7" fillId="0" borderId="39" xfId="85" applyBorder="1" applyAlignment="1" applyProtection="1">
      <alignment horizontal="right" vertical="center" wrapText="1"/>
      <protection locked="0"/>
    </xf>
    <xf numFmtId="0" fontId="7" fillId="0" borderId="40" xfId="85" applyBorder="1" applyAlignment="1" applyProtection="1">
      <alignment horizontal="right" vertical="center" wrapText="1"/>
      <protection locked="0"/>
    </xf>
    <xf numFmtId="0" fontId="7" fillId="0" borderId="41" xfId="85" applyBorder="1" applyAlignment="1" applyProtection="1">
      <alignment horizontal="right" vertical="center" wrapText="1"/>
      <protection locked="0"/>
    </xf>
    <xf numFmtId="0" fontId="18" fillId="0" borderId="42" xfId="85" applyFont="1" applyBorder="1" applyAlignment="1" applyProtection="1">
      <alignment horizontal="center" vertical="center" wrapText="1"/>
      <protection locked="0"/>
    </xf>
    <xf numFmtId="0" fontId="23" fillId="0" borderId="20" xfId="79" applyFont="1" applyBorder="1"/>
    <xf numFmtId="167" fontId="23" fillId="0" borderId="21" xfId="79" applyNumberFormat="1" applyFont="1" applyBorder="1"/>
    <xf numFmtId="166" fontId="18" fillId="0" borderId="22" xfId="54" applyNumberFormat="1" applyFont="1" applyBorder="1" applyAlignment="1" applyProtection="1">
      <alignment horizontal="right" vertical="center" wrapText="1"/>
      <protection locked="0"/>
    </xf>
    <xf numFmtId="0" fontId="18" fillId="0" borderId="23" xfId="85" applyFont="1" applyBorder="1" applyAlignment="1" applyProtection="1">
      <alignment horizontal="right" vertical="center" wrapText="1"/>
      <protection locked="0"/>
    </xf>
    <xf numFmtId="166" fontId="24" fillId="0" borderId="43" xfId="54" applyNumberFormat="1" applyFont="1" applyBorder="1" applyAlignment="1" applyProtection="1">
      <alignment horizontal="right" vertical="center" wrapText="1"/>
      <protection locked="0"/>
    </xf>
    <xf numFmtId="167" fontId="21" fillId="0" borderId="28" xfId="79" applyNumberFormat="1" applyFont="1" applyBorder="1"/>
    <xf numFmtId="167" fontId="18" fillId="0" borderId="28" xfId="85" applyNumberFormat="1" applyFont="1" applyBorder="1" applyAlignment="1" applyProtection="1">
      <alignment vertical="center" wrapText="1"/>
      <protection locked="0"/>
    </xf>
    <xf numFmtId="167" fontId="23" fillId="0" borderId="29" xfId="85" applyNumberFormat="1" applyFont="1" applyBorder="1" applyAlignment="1" applyProtection="1">
      <alignment vertical="center" wrapText="1"/>
      <protection locked="0"/>
    </xf>
    <xf numFmtId="0" fontId="7" fillId="0" borderId="30" xfId="85" applyBorder="1" applyAlignment="1" applyProtection="1">
      <alignment horizontal="right" vertical="center" wrapText="1"/>
      <protection locked="0"/>
    </xf>
    <xf numFmtId="166" fontId="7" fillId="0" borderId="35" xfId="54" applyNumberFormat="1" applyFont="1" applyBorder="1" applyAlignment="1" applyProtection="1">
      <alignment horizontal="right" vertical="center" wrapText="1"/>
      <protection locked="0"/>
    </xf>
    <xf numFmtId="0" fontId="7" fillId="0" borderId="34" xfId="85" applyBorder="1" applyAlignment="1" applyProtection="1">
      <alignment horizontal="right" vertical="center" wrapText="1"/>
      <protection locked="0"/>
    </xf>
    <xf numFmtId="167" fontId="7" fillId="0" borderId="37" xfId="85" applyNumberFormat="1" applyBorder="1" applyAlignment="1" applyProtection="1">
      <alignment vertical="center" wrapText="1"/>
      <protection locked="0"/>
    </xf>
    <xf numFmtId="167" fontId="21" fillId="0" borderId="38" xfId="85" applyNumberFormat="1" applyFont="1" applyBorder="1" applyAlignment="1" applyProtection="1">
      <alignment vertical="center" wrapText="1"/>
      <protection locked="0"/>
    </xf>
    <xf numFmtId="166" fontId="7" fillId="0" borderId="39" xfId="54" applyNumberFormat="1" applyFont="1" applyBorder="1" applyAlignment="1" applyProtection="1">
      <alignment horizontal="right" vertical="center" wrapText="1"/>
      <protection locked="0"/>
    </xf>
    <xf numFmtId="166" fontId="7" fillId="0" borderId="40" xfId="54" applyNumberFormat="1" applyFont="1" applyBorder="1" applyAlignment="1" applyProtection="1">
      <alignment horizontal="right" vertical="center" wrapText="1"/>
      <protection locked="0"/>
    </xf>
    <xf numFmtId="166" fontId="7" fillId="0" borderId="41" xfId="54" applyNumberFormat="1" applyFont="1" applyBorder="1" applyAlignment="1" applyProtection="1">
      <alignment horizontal="right" vertical="center" wrapText="1"/>
      <protection locked="0"/>
    </xf>
    <xf numFmtId="166" fontId="18" fillId="0" borderId="23" xfId="54" applyNumberFormat="1" applyFont="1" applyBorder="1" applyAlignment="1" applyProtection="1">
      <alignment horizontal="right" vertical="center" wrapText="1"/>
      <protection locked="0"/>
    </xf>
    <xf numFmtId="167" fontId="20" fillId="0" borderId="16" xfId="79" applyNumberFormat="1" applyFont="1" applyBorder="1"/>
    <xf numFmtId="167" fontId="26" fillId="0" borderId="16" xfId="85" applyNumberFormat="1" applyFont="1" applyBorder="1" applyAlignment="1" applyProtection="1">
      <alignment vertical="center" wrapText="1"/>
      <protection locked="0"/>
    </xf>
    <xf numFmtId="167" fontId="20" fillId="0" borderId="33" xfId="85" applyNumberFormat="1" applyFont="1" applyBorder="1" applyAlignment="1" applyProtection="1">
      <alignment vertical="center" wrapText="1"/>
      <protection locked="0"/>
    </xf>
    <xf numFmtId="166" fontId="27" fillId="0" borderId="34" xfId="54" applyNumberFormat="1" applyFont="1" applyBorder="1" applyAlignment="1" applyProtection="1">
      <alignment horizontal="right" vertical="center" wrapText="1"/>
      <protection locked="0"/>
    </xf>
    <xf numFmtId="0" fontId="27" fillId="0" borderId="35" xfId="85" applyFont="1" applyBorder="1" applyAlignment="1" applyProtection="1">
      <alignment horizontal="right" vertical="center" wrapText="1"/>
      <protection locked="0"/>
    </xf>
    <xf numFmtId="0" fontId="26" fillId="0" borderId="35" xfId="85" applyFont="1" applyBorder="1" applyAlignment="1" applyProtection="1">
      <alignment horizontal="right" vertical="center" wrapText="1"/>
      <protection locked="0"/>
    </xf>
    <xf numFmtId="0" fontId="7" fillId="0" borderId="44" xfId="85" applyBorder="1" applyAlignment="1" applyProtection="1">
      <alignment horizontal="center" vertical="center" wrapText="1"/>
      <protection locked="0"/>
    </xf>
    <xf numFmtId="0" fontId="21" fillId="0" borderId="14" xfId="79" applyFont="1" applyBorder="1"/>
    <xf numFmtId="167" fontId="20" fillId="0" borderId="14" xfId="79" applyNumberFormat="1" applyFont="1" applyBorder="1"/>
    <xf numFmtId="167" fontId="26" fillId="0" borderId="14" xfId="85" applyNumberFormat="1" applyFont="1" applyBorder="1" applyAlignment="1" applyProtection="1">
      <alignment vertical="center" wrapText="1"/>
      <protection locked="0"/>
    </xf>
    <xf numFmtId="167" fontId="20" fillId="0" borderId="45" xfId="85" applyNumberFormat="1" applyFont="1" applyBorder="1" applyAlignment="1" applyProtection="1">
      <alignment vertical="center" wrapText="1"/>
      <protection locked="0"/>
    </xf>
    <xf numFmtId="166" fontId="27" fillId="0" borderId="39" xfId="54" applyNumberFormat="1" applyFont="1" applyBorder="1" applyAlignment="1" applyProtection="1">
      <alignment horizontal="right" vertical="center" wrapText="1"/>
      <protection locked="0"/>
    </xf>
    <xf numFmtId="0" fontId="27" fillId="0" borderId="40" xfId="85" applyFont="1" applyBorder="1" applyAlignment="1" applyProtection="1">
      <alignment horizontal="right" vertical="center" wrapText="1"/>
      <protection locked="0"/>
    </xf>
    <xf numFmtId="0" fontId="27" fillId="0" borderId="39" xfId="85" applyFont="1" applyBorder="1" applyAlignment="1" applyProtection="1">
      <alignment horizontal="right" vertical="center" wrapText="1"/>
      <protection locked="0"/>
    </xf>
    <xf numFmtId="0" fontId="26" fillId="0" borderId="40" xfId="85" applyFont="1" applyBorder="1" applyAlignment="1" applyProtection="1">
      <alignment horizontal="right" vertical="center" wrapText="1"/>
      <protection locked="0"/>
    </xf>
    <xf numFmtId="166" fontId="7" fillId="0" borderId="46" xfId="54" applyNumberFormat="1" applyFont="1" applyBorder="1" applyAlignment="1" applyProtection="1">
      <alignment horizontal="right" vertical="center" wrapText="1"/>
      <protection locked="0"/>
    </xf>
    <xf numFmtId="0" fontId="7" fillId="0" borderId="42" xfId="85" applyBorder="1" applyAlignment="1" applyProtection="1">
      <alignment horizontal="center" vertical="center" wrapText="1"/>
      <protection locked="0"/>
    </xf>
    <xf numFmtId="0" fontId="25" fillId="0" borderId="47" xfId="79" applyFont="1" applyBorder="1"/>
    <xf numFmtId="167" fontId="21" fillId="0" borderId="48" xfId="79" applyNumberFormat="1" applyFont="1" applyBorder="1"/>
    <xf numFmtId="167" fontId="7" fillId="0" borderId="48" xfId="85" applyNumberFormat="1" applyBorder="1" applyAlignment="1" applyProtection="1">
      <alignment vertical="center" wrapText="1"/>
      <protection locked="0"/>
    </xf>
    <xf numFmtId="167" fontId="21" fillId="0" borderId="49" xfId="85" applyNumberFormat="1" applyFont="1" applyBorder="1" applyAlignment="1" applyProtection="1">
      <alignment vertical="center" wrapText="1"/>
      <protection locked="0"/>
    </xf>
    <xf numFmtId="166" fontId="7" fillId="0" borderId="50" xfId="54" applyNumberFormat="1" applyFont="1" applyBorder="1" applyAlignment="1" applyProtection="1">
      <alignment horizontal="right" vertical="center" wrapText="1"/>
      <protection locked="0"/>
    </xf>
    <xf numFmtId="0" fontId="7" fillId="0" borderId="51" xfId="85" applyBorder="1" applyAlignment="1" applyProtection="1">
      <alignment horizontal="right" vertical="center" wrapText="1"/>
      <protection locked="0"/>
    </xf>
    <xf numFmtId="0" fontId="7" fillId="0" borderId="43" xfId="85" applyBorder="1" applyAlignment="1" applyProtection="1">
      <alignment horizontal="right" vertical="center" wrapText="1"/>
      <protection locked="0"/>
    </xf>
    <xf numFmtId="0" fontId="28" fillId="0" borderId="16" xfId="79" applyFont="1" applyBorder="1"/>
    <xf numFmtId="0" fontId="22" fillId="0" borderId="34" xfId="85" applyFont="1" applyBorder="1" applyAlignment="1" applyProtection="1">
      <alignment horizontal="right" vertical="center" wrapText="1"/>
      <protection locked="0"/>
    </xf>
    <xf numFmtId="0" fontId="22" fillId="0" borderId="35" xfId="85" applyFont="1" applyBorder="1" applyAlignment="1" applyProtection="1">
      <alignment horizontal="right" vertical="center" wrapText="1"/>
      <protection locked="0"/>
    </xf>
    <xf numFmtId="167" fontId="18" fillId="0" borderId="16" xfId="85" applyNumberFormat="1" applyFont="1" applyBorder="1" applyAlignment="1" applyProtection="1">
      <alignment vertical="center" wrapText="1"/>
      <protection locked="0"/>
    </xf>
    <xf numFmtId="0" fontId="21" fillId="0" borderId="34" xfId="85" applyFont="1" applyBorder="1" applyAlignment="1" applyProtection="1">
      <alignment horizontal="right" vertical="center" wrapText="1"/>
      <protection locked="0"/>
    </xf>
    <xf numFmtId="0" fontId="21" fillId="0" borderId="35" xfId="85" applyFont="1" applyBorder="1" applyAlignment="1" applyProtection="1">
      <alignment horizontal="right" vertical="center" wrapText="1"/>
      <protection locked="0"/>
    </xf>
    <xf numFmtId="0" fontId="22" fillId="0" borderId="39" xfId="85" applyFont="1" applyBorder="1" applyAlignment="1" applyProtection="1">
      <alignment horizontal="right" vertical="center" wrapText="1"/>
      <protection locked="0"/>
    </xf>
    <xf numFmtId="0" fontId="22" fillId="0" borderId="40" xfId="85" applyFont="1" applyBorder="1" applyAlignment="1" applyProtection="1">
      <alignment horizontal="right" vertical="center" wrapText="1"/>
      <protection locked="0"/>
    </xf>
    <xf numFmtId="0" fontId="18" fillId="0" borderId="22" xfId="85" applyFont="1" applyBorder="1" applyAlignment="1" applyProtection="1">
      <alignment horizontal="right" vertical="center" wrapText="1"/>
      <protection locked="0"/>
    </xf>
    <xf numFmtId="0" fontId="24" fillId="0" borderId="43" xfId="85" applyFont="1" applyBorder="1" applyAlignment="1" applyProtection="1">
      <alignment horizontal="right" vertical="center" wrapText="1"/>
      <protection locked="0"/>
    </xf>
    <xf numFmtId="167" fontId="21" fillId="0" borderId="29" xfId="85" applyNumberFormat="1" applyFont="1" applyBorder="1" applyAlignment="1" applyProtection="1">
      <alignment vertical="center" wrapText="1"/>
      <protection locked="0"/>
    </xf>
    <xf numFmtId="0" fontId="22" fillId="0" borderId="30" xfId="85" applyFont="1" applyBorder="1" applyAlignment="1" applyProtection="1">
      <alignment horizontal="right" vertical="center" wrapText="1"/>
      <protection locked="0"/>
    </xf>
    <xf numFmtId="0" fontId="22" fillId="0" borderId="31" xfId="85" applyFont="1" applyBorder="1" applyAlignment="1" applyProtection="1">
      <alignment horizontal="right" vertical="center" wrapText="1"/>
      <protection locked="0"/>
    </xf>
    <xf numFmtId="166" fontId="22" fillId="0" borderId="35" xfId="54" applyNumberFormat="1" applyFont="1" applyBorder="1" applyAlignment="1" applyProtection="1">
      <alignment horizontal="right" vertical="center" wrapText="1"/>
      <protection locked="0"/>
    </xf>
    <xf numFmtId="0" fontId="22" fillId="0" borderId="34" xfId="85" applyFont="1" applyBorder="1" applyAlignment="1" applyProtection="1">
      <alignment vertical="center" wrapText="1"/>
      <protection locked="0"/>
    </xf>
    <xf numFmtId="0" fontId="21" fillId="0" borderId="35" xfId="85" applyFont="1" applyBorder="1" applyAlignment="1" applyProtection="1">
      <alignment vertical="center" wrapText="1"/>
      <protection locked="0"/>
    </xf>
    <xf numFmtId="0" fontId="18" fillId="0" borderId="36" xfId="85" applyFont="1" applyBorder="1" applyAlignment="1" applyProtection="1">
      <alignment horizontal="center" vertical="center" wrapText="1"/>
      <protection locked="0"/>
    </xf>
    <xf numFmtId="0" fontId="23" fillId="0" borderId="37" xfId="79" applyFont="1" applyBorder="1"/>
    <xf numFmtId="167" fontId="23" fillId="0" borderId="37" xfId="79" applyNumberFormat="1" applyFont="1" applyBorder="1"/>
    <xf numFmtId="167" fontId="23" fillId="0" borderId="38" xfId="79" applyNumberFormat="1" applyFont="1" applyBorder="1"/>
    <xf numFmtId="0" fontId="18" fillId="0" borderId="39" xfId="85" applyFont="1" applyBorder="1" applyAlignment="1" applyProtection="1">
      <alignment vertical="center" wrapText="1"/>
      <protection locked="0"/>
    </xf>
    <xf numFmtId="166" fontId="18" fillId="0" borderId="40" xfId="54" applyNumberFormat="1" applyFont="1" applyBorder="1" applyAlignment="1" applyProtection="1">
      <alignment horizontal="right" vertical="center" wrapText="1"/>
      <protection locked="0"/>
    </xf>
    <xf numFmtId="166" fontId="18" fillId="0" borderId="41" xfId="54" applyNumberFormat="1" applyFont="1" applyBorder="1" applyAlignment="1" applyProtection="1">
      <alignment horizontal="right" vertical="center" wrapText="1"/>
      <protection locked="0"/>
    </xf>
    <xf numFmtId="0" fontId="18" fillId="0" borderId="40" xfId="85" applyFont="1" applyBorder="1" applyAlignment="1" applyProtection="1">
      <alignment vertical="center" wrapText="1"/>
      <protection locked="0"/>
    </xf>
    <xf numFmtId="0" fontId="18" fillId="0" borderId="22" xfId="85" applyFont="1" applyBorder="1" applyAlignment="1" applyProtection="1">
      <alignment vertical="center" wrapText="1"/>
      <protection locked="0"/>
    </xf>
    <xf numFmtId="0" fontId="18" fillId="0" borderId="23" xfId="85" applyFont="1" applyBorder="1" applyAlignment="1" applyProtection="1">
      <alignment vertical="center" wrapText="1"/>
      <protection locked="0"/>
    </xf>
    <xf numFmtId="167" fontId="23" fillId="0" borderId="28" xfId="79" applyNumberFormat="1" applyFont="1" applyBorder="1"/>
    <xf numFmtId="167" fontId="23" fillId="0" borderId="28" xfId="85" applyNumberFormat="1" applyFont="1" applyBorder="1" applyAlignment="1" applyProtection="1">
      <alignment vertical="center" wrapText="1"/>
      <protection locked="0"/>
    </xf>
    <xf numFmtId="167" fontId="21" fillId="0" borderId="16" xfId="85" applyNumberFormat="1" applyFont="1" applyBorder="1" applyAlignment="1" applyProtection="1">
      <alignment vertical="center" wrapText="1"/>
      <protection locked="0"/>
    </xf>
    <xf numFmtId="167" fontId="25" fillId="0" borderId="16" xfId="85" applyNumberFormat="1" applyFont="1" applyBorder="1" applyAlignment="1" applyProtection="1">
      <alignment vertical="center" wrapText="1"/>
      <protection locked="0"/>
    </xf>
    <xf numFmtId="166" fontId="18" fillId="0" borderId="52" xfId="54" applyNumberFormat="1" applyFont="1" applyBorder="1" applyAlignment="1" applyProtection="1">
      <alignment horizontal="right" vertical="center" wrapText="1"/>
      <protection locked="0"/>
    </xf>
    <xf numFmtId="0" fontId="18" fillId="0" borderId="40" xfId="85" applyFont="1" applyBorder="1" applyAlignment="1" applyProtection="1">
      <alignment horizontal="right" vertical="center" wrapText="1"/>
      <protection locked="0"/>
    </xf>
    <xf numFmtId="0" fontId="29" fillId="0" borderId="20" xfId="85" applyFont="1" applyBorder="1" applyAlignment="1" applyProtection="1">
      <alignment vertical="center" wrapText="1"/>
      <protection locked="0"/>
    </xf>
    <xf numFmtId="167" fontId="23" fillId="0" borderId="20" xfId="79" applyNumberFormat="1" applyFont="1" applyBorder="1"/>
    <xf numFmtId="167" fontId="23" fillId="0" borderId="53" xfId="54" applyNumberFormat="1" applyFont="1" applyBorder="1"/>
    <xf numFmtId="166" fontId="24" fillId="0" borderId="22" xfId="54" applyNumberFormat="1" applyFont="1" applyBorder="1" applyAlignment="1" applyProtection="1">
      <alignment horizontal="right" vertical="center" wrapText="1"/>
      <protection locked="0"/>
    </xf>
    <xf numFmtId="0" fontId="7" fillId="0" borderId="28" xfId="85" applyBorder="1" applyAlignment="1" applyProtection="1">
      <alignment vertical="center" wrapText="1"/>
      <protection locked="0"/>
    </xf>
    <xf numFmtId="167" fontId="21" fillId="0" borderId="29" xfId="79" applyNumberFormat="1" applyFont="1" applyBorder="1"/>
    <xf numFmtId="166" fontId="22" fillId="0" borderId="54" xfId="54" applyNumberFormat="1" applyFont="1" applyBorder="1" applyAlignment="1" applyProtection="1">
      <alignment horizontal="right" vertical="center" wrapText="1"/>
      <protection locked="0"/>
    </xf>
    <xf numFmtId="166" fontId="7" fillId="0" borderId="55" xfId="54" applyNumberFormat="1" applyFont="1" applyBorder="1" applyAlignment="1" applyProtection="1">
      <alignment horizontal="right" vertical="center" wrapText="1"/>
      <protection locked="0"/>
    </xf>
    <xf numFmtId="0" fontId="30" fillId="0" borderId="20" xfId="85" applyFont="1" applyBorder="1" applyAlignment="1">
      <alignment vertical="center" wrapText="1"/>
    </xf>
    <xf numFmtId="167" fontId="31" fillId="0" borderId="20" xfId="85" applyNumberFormat="1" applyFont="1" applyBorder="1" applyAlignment="1">
      <alignment vertical="center" wrapText="1"/>
    </xf>
    <xf numFmtId="167" fontId="31" fillId="0" borderId="21" xfId="85" applyNumberFormat="1" applyFont="1" applyBorder="1" applyAlignment="1">
      <alignment vertical="center" wrapText="1"/>
    </xf>
    <xf numFmtId="166" fontId="30" fillId="0" borderId="23" xfId="54" applyNumberFormat="1" applyFont="1" applyBorder="1" applyAlignment="1" applyProtection="1">
      <alignment horizontal="right" vertical="center" wrapText="1"/>
      <protection locked="0"/>
    </xf>
    <xf numFmtId="166" fontId="32" fillId="0" borderId="43" xfId="54" applyNumberFormat="1" applyFont="1" applyBorder="1" applyAlignment="1" applyProtection="1">
      <alignment horizontal="right" vertical="center" wrapText="1"/>
      <protection locked="0"/>
    </xf>
    <xf numFmtId="0" fontId="30" fillId="0" borderId="23" xfId="85" applyFont="1" applyBorder="1" applyAlignment="1" applyProtection="1">
      <alignment horizontal="right" vertical="center" wrapText="1"/>
      <protection locked="0"/>
    </xf>
    <xf numFmtId="0" fontId="29" fillId="0" borderId="0" xfId="85" applyFont="1" applyAlignment="1" applyProtection="1">
      <alignment horizontal="center" vertical="center" wrapText="1"/>
      <protection locked="0"/>
    </xf>
    <xf numFmtId="0" fontId="22" fillId="0" borderId="0" xfId="85" applyFont="1" applyAlignment="1" applyProtection="1">
      <alignment horizontal="center" vertical="center" wrapText="1"/>
      <protection locked="0"/>
    </xf>
    <xf numFmtId="0" fontId="18" fillId="0" borderId="56" xfId="85" applyFont="1" applyBorder="1" applyAlignment="1" applyProtection="1">
      <alignment horizontal="center" vertical="center" wrapText="1"/>
      <protection locked="0"/>
    </xf>
    <xf numFmtId="0" fontId="18" fillId="0" borderId="43" xfId="85" applyFont="1" applyBorder="1" applyAlignment="1" applyProtection="1">
      <alignment horizontal="center" vertical="center" wrapText="1"/>
      <protection locked="0"/>
    </xf>
    <xf numFmtId="0" fontId="18" fillId="0" borderId="57" xfId="85" applyFont="1" applyBorder="1" applyAlignment="1" applyProtection="1">
      <alignment horizontal="center" vertical="center" wrapText="1"/>
      <protection locked="0"/>
    </xf>
    <xf numFmtId="0" fontId="18" fillId="0" borderId="25" xfId="85" applyFont="1" applyBorder="1" applyAlignment="1" applyProtection="1">
      <alignment vertical="center" wrapText="1"/>
      <protection locked="0"/>
    </xf>
    <xf numFmtId="167" fontId="18" fillId="0" borderId="25" xfId="85" applyNumberFormat="1" applyFont="1" applyBorder="1" applyAlignment="1">
      <alignment vertical="center" wrapText="1"/>
    </xf>
    <xf numFmtId="167" fontId="23" fillId="0" borderId="26" xfId="85" applyNumberFormat="1" applyFont="1" applyBorder="1" applyAlignment="1">
      <alignment vertical="center" wrapText="1"/>
    </xf>
    <xf numFmtId="0" fontId="18" fillId="0" borderId="0" xfId="85" applyFont="1" applyAlignment="1" applyProtection="1">
      <alignment vertical="center" wrapText="1"/>
      <protection locked="0"/>
    </xf>
    <xf numFmtId="0" fontId="7" fillId="0" borderId="58" xfId="85" applyBorder="1" applyAlignment="1" applyProtection="1">
      <alignment horizontal="center" vertical="center" wrapText="1"/>
      <protection locked="0"/>
    </xf>
    <xf numFmtId="0" fontId="7" fillId="0" borderId="28" xfId="85" applyBorder="1" applyAlignment="1" applyProtection="1">
      <alignment horizontal="left" vertical="center" wrapText="1"/>
      <protection locked="0"/>
    </xf>
    <xf numFmtId="167" fontId="22" fillId="0" borderId="28" xfId="85" applyNumberFormat="1" applyFont="1" applyBorder="1" applyAlignment="1" applyProtection="1">
      <alignment vertical="center" wrapText="1"/>
      <protection locked="0"/>
    </xf>
    <xf numFmtId="166" fontId="7" fillId="0" borderId="30" xfId="54" applyNumberFormat="1" applyFont="1" applyBorder="1" applyAlignment="1" applyProtection="1">
      <alignment horizontal="right" vertical="center" wrapText="1"/>
      <protection locked="0"/>
    </xf>
    <xf numFmtId="167" fontId="21" fillId="0" borderId="55" xfId="85" applyNumberFormat="1" applyFont="1" applyBorder="1" applyAlignment="1" applyProtection="1">
      <alignment vertical="center" wrapText="1"/>
      <protection locked="0"/>
    </xf>
    <xf numFmtId="0" fontId="7" fillId="0" borderId="0" xfId="85" applyAlignment="1" applyProtection="1">
      <alignment vertical="center" wrapText="1"/>
      <protection locked="0"/>
    </xf>
    <xf numFmtId="0" fontId="7" fillId="0" borderId="16" xfId="85" applyBorder="1" applyAlignment="1" applyProtection="1">
      <alignment horizontal="left" vertical="center" wrapText="1"/>
      <protection locked="0"/>
    </xf>
    <xf numFmtId="0" fontId="7" fillId="0" borderId="35" xfId="85" applyBorder="1" applyAlignment="1" applyProtection="1">
      <alignment vertical="center" wrapText="1"/>
      <protection locked="0"/>
    </xf>
    <xf numFmtId="0" fontId="7" fillId="0" borderId="14" xfId="85" applyBorder="1" applyAlignment="1" applyProtection="1">
      <alignment horizontal="left" vertical="center" wrapText="1"/>
      <protection locked="0"/>
    </xf>
    <xf numFmtId="167" fontId="22" fillId="0" borderId="14" xfId="85" applyNumberFormat="1" applyFont="1" applyBorder="1" applyAlignment="1" applyProtection="1">
      <alignment vertical="center" wrapText="1"/>
      <protection locked="0"/>
    </xf>
    <xf numFmtId="167" fontId="21" fillId="0" borderId="45" xfId="85" applyNumberFormat="1" applyFont="1" applyBorder="1" applyAlignment="1" applyProtection="1">
      <alignment vertical="center" wrapText="1"/>
      <protection locked="0"/>
    </xf>
    <xf numFmtId="0" fontId="7" fillId="0" borderId="59" xfId="85" applyBorder="1" applyAlignment="1" applyProtection="1">
      <alignment horizontal="left" vertical="center" wrapText="1"/>
      <protection locked="0"/>
    </xf>
    <xf numFmtId="0" fontId="7" fillId="0" borderId="34" xfId="85" applyBorder="1" applyAlignment="1" applyProtection="1">
      <alignment vertical="center" wrapText="1"/>
      <protection locked="0"/>
    </xf>
    <xf numFmtId="0" fontId="7" fillId="0" borderId="0" xfId="85" applyAlignment="1" applyProtection="1">
      <alignment horizontal="left" vertical="center" wrapText="1"/>
      <protection locked="0"/>
    </xf>
    <xf numFmtId="0" fontId="7" fillId="0" borderId="39" xfId="85" applyBorder="1" applyAlignment="1" applyProtection="1">
      <alignment vertical="center" wrapText="1"/>
      <protection locked="0"/>
    </xf>
    <xf numFmtId="0" fontId="7" fillId="0" borderId="40" xfId="85" applyBorder="1" applyAlignment="1" applyProtection="1">
      <alignment vertical="center" wrapText="1"/>
      <protection locked="0"/>
    </xf>
    <xf numFmtId="0" fontId="18" fillId="0" borderId="20" xfId="85" applyFont="1" applyBorder="1" applyAlignment="1" applyProtection="1">
      <alignment vertical="center" wrapText="1"/>
      <protection locked="0"/>
    </xf>
    <xf numFmtId="167" fontId="18" fillId="0" borderId="20" xfId="85" applyNumberFormat="1" applyFont="1" applyBorder="1" applyAlignment="1">
      <alignment vertical="center" wrapText="1"/>
    </xf>
    <xf numFmtId="167" fontId="23" fillId="0" borderId="21" xfId="85" applyNumberFormat="1" applyFont="1" applyBorder="1" applyAlignment="1">
      <alignment vertical="center" wrapText="1"/>
    </xf>
    <xf numFmtId="167" fontId="23" fillId="0" borderId="23" xfId="85" applyNumberFormat="1" applyFont="1" applyBorder="1" applyAlignment="1">
      <alignment vertical="center" wrapText="1"/>
    </xf>
    <xf numFmtId="0" fontId="7" fillId="0" borderId="18" xfId="85" applyBorder="1" applyAlignment="1" applyProtection="1">
      <alignment vertical="center" wrapText="1"/>
      <protection locked="0"/>
    </xf>
    <xf numFmtId="167" fontId="22" fillId="0" borderId="18" xfId="85" applyNumberFormat="1" applyFont="1" applyBorder="1" applyAlignment="1" applyProtection="1">
      <alignment vertical="center" wrapText="1"/>
      <protection locked="0"/>
    </xf>
    <xf numFmtId="167" fontId="21" fillId="0" borderId="60" xfId="85" applyNumberFormat="1" applyFont="1" applyBorder="1" applyAlignment="1" applyProtection="1">
      <alignment vertical="center" wrapText="1"/>
      <protection locked="0"/>
    </xf>
    <xf numFmtId="0" fontId="7" fillId="0" borderId="31" xfId="85" applyBorder="1" applyAlignment="1" applyProtection="1">
      <alignment vertical="center" wrapText="1"/>
      <protection locked="0"/>
    </xf>
    <xf numFmtId="0" fontId="7" fillId="0" borderId="16" xfId="85" applyBorder="1" applyAlignment="1" applyProtection="1">
      <alignment vertical="center" wrapText="1"/>
      <protection locked="0"/>
    </xf>
    <xf numFmtId="167" fontId="21" fillId="0" borderId="46" xfId="85" applyNumberFormat="1" applyFont="1" applyBorder="1" applyAlignment="1" applyProtection="1">
      <alignment vertical="center" wrapText="1"/>
      <protection locked="0"/>
    </xf>
    <xf numFmtId="167" fontId="21" fillId="0" borderId="59" xfId="85" applyNumberFormat="1" applyFont="1" applyBorder="1" applyAlignment="1" applyProtection="1">
      <alignment vertical="center" wrapText="1"/>
      <protection locked="0"/>
    </xf>
    <xf numFmtId="0" fontId="7" fillId="0" borderId="14" xfId="85" applyBorder="1" applyAlignment="1" applyProtection="1">
      <alignment vertical="center" wrapText="1"/>
      <protection locked="0"/>
    </xf>
    <xf numFmtId="167" fontId="23" fillId="0" borderId="53" xfId="85" applyNumberFormat="1" applyFont="1" applyBorder="1" applyAlignment="1">
      <alignment vertical="center" wrapText="1"/>
    </xf>
    <xf numFmtId="166" fontId="7" fillId="0" borderId="30" xfId="85" applyNumberFormat="1" applyBorder="1" applyAlignment="1" applyProtection="1">
      <alignment horizontal="right" vertical="center" wrapText="1"/>
      <protection locked="0"/>
    </xf>
    <xf numFmtId="166" fontId="7" fillId="0" borderId="34" xfId="85" applyNumberFormat="1" applyBorder="1" applyAlignment="1" applyProtection="1">
      <alignment horizontal="right" vertical="center" wrapText="1"/>
      <protection locked="0"/>
    </xf>
    <xf numFmtId="167" fontId="18" fillId="0" borderId="20" xfId="85" applyNumberFormat="1" applyFont="1" applyBorder="1" applyAlignment="1" applyProtection="1">
      <alignment vertical="center" wrapText="1"/>
      <protection locked="0"/>
    </xf>
    <xf numFmtId="167" fontId="23" fillId="0" borderId="21" xfId="85" applyNumberFormat="1" applyFont="1" applyBorder="1" applyAlignment="1" applyProtection="1">
      <alignment vertical="center" wrapText="1"/>
      <protection locked="0"/>
    </xf>
    <xf numFmtId="167" fontId="23" fillId="0" borderId="22" xfId="85" applyNumberFormat="1" applyFont="1" applyBorder="1" applyAlignment="1">
      <alignment vertical="center" wrapText="1"/>
    </xf>
    <xf numFmtId="0" fontId="7" fillId="0" borderId="30" xfId="85" applyBorder="1" applyAlignment="1" applyProtection="1">
      <alignment vertical="center" wrapText="1"/>
      <protection locked="0"/>
    </xf>
    <xf numFmtId="0" fontId="33" fillId="0" borderId="19" xfId="85" applyFont="1" applyBorder="1" applyAlignment="1" applyProtection="1">
      <alignment horizontal="center" vertical="center" wrapText="1"/>
      <protection locked="0"/>
    </xf>
    <xf numFmtId="0" fontId="33" fillId="0" borderId="20" xfId="85" applyFont="1" applyBorder="1" applyAlignment="1" applyProtection="1">
      <alignment vertical="center" wrapText="1"/>
      <protection locked="0"/>
    </xf>
    <xf numFmtId="167" fontId="33" fillId="0" borderId="20" xfId="85" applyNumberFormat="1" applyFont="1" applyBorder="1" applyAlignment="1">
      <alignment vertical="center" wrapText="1"/>
    </xf>
    <xf numFmtId="167" fontId="34" fillId="0" borderId="21" xfId="85" applyNumberFormat="1" applyFont="1" applyBorder="1" applyAlignment="1">
      <alignment vertical="center" wrapText="1"/>
    </xf>
    <xf numFmtId="0" fontId="33" fillId="0" borderId="23" xfId="85" applyFont="1" applyBorder="1" applyAlignment="1" applyProtection="1">
      <alignment vertical="center" wrapText="1"/>
      <protection locked="0"/>
    </xf>
    <xf numFmtId="0" fontId="33" fillId="0" borderId="0" xfId="85" applyFont="1" applyAlignment="1" applyProtection="1">
      <alignment vertical="center" wrapText="1"/>
      <protection locked="0"/>
    </xf>
    <xf numFmtId="0" fontId="30" fillId="0" borderId="19" xfId="85" applyFont="1" applyBorder="1" applyAlignment="1" applyProtection="1">
      <alignment horizontal="center" vertical="center" wrapText="1"/>
      <protection locked="0"/>
    </xf>
    <xf numFmtId="0" fontId="30" fillId="0" borderId="20" xfId="85" applyFont="1" applyBorder="1" applyAlignment="1" applyProtection="1">
      <alignment vertical="center" wrapText="1"/>
      <protection locked="0"/>
    </xf>
    <xf numFmtId="167" fontId="30" fillId="0" borderId="20" xfId="85" applyNumberFormat="1" applyFont="1" applyBorder="1" applyAlignment="1">
      <alignment vertical="center" wrapText="1"/>
    </xf>
    <xf numFmtId="0" fontId="30" fillId="0" borderId="23" xfId="85" applyFont="1" applyBorder="1" applyAlignment="1" applyProtection="1">
      <alignment vertical="center" wrapText="1"/>
      <protection locked="0"/>
    </xf>
    <xf numFmtId="0" fontId="7" fillId="0" borderId="0" xfId="85" applyAlignment="1" applyProtection="1">
      <alignment horizontal="center" vertical="center" wrapText="1"/>
      <protection locked="0"/>
    </xf>
    <xf numFmtId="167" fontId="35" fillId="0" borderId="0" xfId="85" applyNumberFormat="1" applyFont="1" applyAlignment="1">
      <alignment vertical="center" wrapText="1"/>
    </xf>
    <xf numFmtId="167" fontId="36" fillId="0" borderId="0" xfId="85" applyNumberFormat="1" applyFont="1" applyAlignment="1">
      <alignment horizontal="right" vertical="center"/>
    </xf>
    <xf numFmtId="0" fontId="30" fillId="0" borderId="55" xfId="85" applyFont="1" applyBorder="1" applyAlignment="1">
      <alignment vertical="center"/>
    </xf>
    <xf numFmtId="0" fontId="30" fillId="0" borderId="61" xfId="85" applyFont="1" applyBorder="1" applyAlignment="1">
      <alignment vertical="center"/>
    </xf>
    <xf numFmtId="0" fontId="30" fillId="0" borderId="28" xfId="85" applyFont="1" applyBorder="1" applyAlignment="1">
      <alignment vertical="center"/>
    </xf>
    <xf numFmtId="0" fontId="30" fillId="0" borderId="29" xfId="85" quotePrefix="1" applyFont="1" applyBorder="1" applyAlignment="1">
      <alignment horizontal="right" vertical="center"/>
    </xf>
    <xf numFmtId="0" fontId="30" fillId="0" borderId="0" xfId="85" applyFont="1" applyAlignment="1">
      <alignment vertical="center"/>
    </xf>
    <xf numFmtId="0" fontId="30" fillId="0" borderId="52" xfId="85" applyFont="1" applyBorder="1" applyAlignment="1">
      <alignment vertical="center"/>
    </xf>
    <xf numFmtId="0" fontId="30" fillId="0" borderId="62" xfId="85" applyFont="1" applyBorder="1" applyAlignment="1">
      <alignment vertical="center"/>
    </xf>
    <xf numFmtId="0" fontId="30" fillId="0" borderId="37" xfId="85" applyFont="1" applyBorder="1" applyAlignment="1">
      <alignment horizontal="left" vertical="center"/>
    </xf>
    <xf numFmtId="0" fontId="30" fillId="0" borderId="63" xfId="85" applyFont="1" applyBorder="1" applyAlignment="1">
      <alignment horizontal="center" vertical="center"/>
    </xf>
    <xf numFmtId="0" fontId="18" fillId="0" borderId="0" xfId="85" applyFont="1" applyAlignment="1">
      <alignment vertical="center"/>
    </xf>
    <xf numFmtId="0" fontId="38" fillId="0" borderId="0" xfId="85" applyFont="1" applyAlignment="1">
      <alignment horizontal="right"/>
    </xf>
    <xf numFmtId="0" fontId="18" fillId="0" borderId="55" xfId="85" applyFont="1" applyBorder="1" applyAlignment="1">
      <alignment horizontal="center" vertical="center" wrapText="1"/>
    </xf>
    <xf numFmtId="0" fontId="18" fillId="0" borderId="64" xfId="85" applyFont="1" applyBorder="1" applyAlignment="1">
      <alignment horizontal="center" vertical="center" wrapText="1"/>
    </xf>
    <xf numFmtId="0" fontId="30" fillId="0" borderId="25" xfId="85" applyFont="1" applyBorder="1" applyAlignment="1">
      <alignment horizontal="center" vertical="center" wrapText="1"/>
    </xf>
    <xf numFmtId="0" fontId="30" fillId="0" borderId="26" xfId="85" applyFont="1" applyBorder="1" applyAlignment="1">
      <alignment horizontal="center" vertical="center" wrapText="1"/>
    </xf>
    <xf numFmtId="0" fontId="30" fillId="0" borderId="54" xfId="85" applyFont="1" applyBorder="1" applyAlignment="1">
      <alignment horizontal="center" vertical="center" wrapText="1"/>
    </xf>
    <xf numFmtId="0" fontId="30" fillId="0" borderId="55" xfId="85" applyFont="1" applyBorder="1" applyAlignment="1">
      <alignment horizontal="center" vertical="center" wrapText="1"/>
    </xf>
    <xf numFmtId="0" fontId="18" fillId="0" borderId="54" xfId="85" applyFont="1" applyBorder="1" applyAlignment="1">
      <alignment horizontal="center" vertical="center" wrapText="1"/>
    </xf>
    <xf numFmtId="0" fontId="7" fillId="0" borderId="0" xfId="85" applyAlignment="1">
      <alignment vertical="center" wrapText="1"/>
    </xf>
    <xf numFmtId="0" fontId="30" fillId="0" borderId="35" xfId="85" applyFont="1" applyBorder="1" applyAlignment="1">
      <alignment horizontal="centerContinuous" vertical="center" wrapText="1"/>
    </xf>
    <xf numFmtId="0" fontId="18" fillId="0" borderId="65" xfId="85" applyFont="1" applyBorder="1" applyAlignment="1">
      <alignment horizontal="centerContinuous" vertical="center" wrapText="1"/>
    </xf>
    <xf numFmtId="0" fontId="7" fillId="0" borderId="18" xfId="85" applyBorder="1" applyAlignment="1">
      <alignment vertical="center" wrapText="1"/>
    </xf>
    <xf numFmtId="0" fontId="7" fillId="0" borderId="60" xfId="85" applyBorder="1" applyAlignment="1">
      <alignment vertical="center" wrapText="1"/>
    </xf>
    <xf numFmtId="0" fontId="7" fillId="0" borderId="39" xfId="85" applyBorder="1" applyAlignment="1">
      <alignment vertical="center" wrapText="1"/>
    </xf>
    <xf numFmtId="0" fontId="7" fillId="0" borderId="40" xfId="85" applyBorder="1" applyAlignment="1">
      <alignment vertical="center" wrapText="1"/>
    </xf>
    <xf numFmtId="0" fontId="30" fillId="0" borderId="19" xfId="85" applyFont="1" applyBorder="1" applyAlignment="1">
      <alignment horizontal="center" vertical="center" wrapText="1"/>
    </xf>
    <xf numFmtId="0" fontId="30" fillId="0" borderId="20" xfId="85" applyFont="1" applyBorder="1" applyAlignment="1">
      <alignment horizontal="center" vertical="center" wrapText="1"/>
    </xf>
    <xf numFmtId="0" fontId="30" fillId="0" borderId="21" xfId="85" applyFont="1" applyBorder="1" applyAlignment="1">
      <alignment horizontal="center" vertical="center" wrapText="1"/>
    </xf>
    <xf numFmtId="0" fontId="30" fillId="0" borderId="22" xfId="85" applyFont="1" applyBorder="1" applyAlignment="1">
      <alignment horizontal="center" vertical="center" wrapText="1"/>
    </xf>
    <xf numFmtId="0" fontId="30" fillId="0" borderId="23" xfId="85" applyFont="1" applyBorder="1" applyAlignment="1">
      <alignment horizontal="center" vertical="center" wrapText="1"/>
    </xf>
    <xf numFmtId="0" fontId="30" fillId="0" borderId="0" xfId="85" applyFont="1" applyAlignment="1">
      <alignment horizontal="center" vertical="center" wrapText="1"/>
    </xf>
    <xf numFmtId="0" fontId="30" fillId="0" borderId="35" xfId="85" applyFont="1" applyBorder="1" applyAlignment="1">
      <alignment horizontal="center" vertical="center" wrapText="1"/>
    </xf>
    <xf numFmtId="0" fontId="30" fillId="0" borderId="59" xfId="85" applyFont="1" applyBorder="1" applyAlignment="1">
      <alignment horizontal="center" vertical="center" wrapText="1"/>
    </xf>
    <xf numFmtId="167" fontId="30" fillId="0" borderId="46" xfId="85" applyNumberFormat="1" applyFont="1" applyBorder="1" applyAlignment="1">
      <alignment horizontal="center" vertical="center" wrapText="1"/>
    </xf>
    <xf numFmtId="0" fontId="30" fillId="0" borderId="30" xfId="85" applyFont="1" applyBorder="1" applyAlignment="1">
      <alignment horizontal="center" vertical="center" wrapText="1"/>
    </xf>
    <xf numFmtId="0" fontId="30" fillId="0" borderId="31" xfId="85" applyFont="1" applyBorder="1" applyAlignment="1">
      <alignment horizontal="center" vertical="center" wrapText="1"/>
    </xf>
    <xf numFmtId="0" fontId="21" fillId="0" borderId="32" xfId="79" applyFont="1" applyBorder="1" applyAlignment="1">
      <alignment horizontal="center"/>
    </xf>
    <xf numFmtId="0" fontId="21" fillId="0" borderId="16" xfId="79" applyFont="1" applyBorder="1" applyAlignment="1">
      <alignment horizontal="center"/>
    </xf>
    <xf numFmtId="0" fontId="21" fillId="0" borderId="33" xfId="79" applyFont="1" applyBorder="1"/>
    <xf numFmtId="0" fontId="17" fillId="0" borderId="34" xfId="85" applyFont="1" applyBorder="1" applyAlignment="1">
      <alignment vertical="center" wrapText="1"/>
    </xf>
    <xf numFmtId="0" fontId="17" fillId="0" borderId="35" xfId="85" applyFont="1" applyBorder="1" applyAlignment="1">
      <alignment vertical="center" wrapText="1"/>
    </xf>
    <xf numFmtId="0" fontId="17" fillId="0" borderId="0" xfId="85" applyFont="1" applyAlignment="1">
      <alignment vertical="center" wrapText="1"/>
    </xf>
    <xf numFmtId="166" fontId="7" fillId="0" borderId="34" xfId="85" applyNumberFormat="1" applyBorder="1" applyAlignment="1">
      <alignment horizontal="right" vertical="center" wrapText="1"/>
    </xf>
    <xf numFmtId="0" fontId="7" fillId="0" borderId="34" xfId="85" applyBorder="1" applyAlignment="1">
      <alignment vertical="center" wrapText="1"/>
    </xf>
    <xf numFmtId="0" fontId="7" fillId="0" borderId="35" xfId="85" applyBorder="1" applyAlignment="1">
      <alignment vertical="center" wrapText="1"/>
    </xf>
    <xf numFmtId="9" fontId="39" fillId="0" borderId="34" xfId="98" applyFont="1" applyBorder="1" applyAlignment="1">
      <alignment vertical="center" wrapText="1"/>
    </xf>
    <xf numFmtId="0" fontId="21" fillId="0" borderId="44" xfId="79" applyFont="1" applyBorder="1" applyAlignment="1">
      <alignment horizontal="center"/>
    </xf>
    <xf numFmtId="0" fontId="21" fillId="0" borderId="14" xfId="79" applyFont="1" applyBorder="1" applyAlignment="1">
      <alignment horizontal="center"/>
    </xf>
    <xf numFmtId="167" fontId="21" fillId="0" borderId="45" xfId="79" applyNumberFormat="1" applyFont="1" applyBorder="1"/>
    <xf numFmtId="9" fontId="39" fillId="0" borderId="39" xfId="98" applyFont="1" applyBorder="1" applyAlignment="1">
      <alignment vertical="center" wrapText="1"/>
    </xf>
    <xf numFmtId="0" fontId="23" fillId="0" borderId="19" xfId="79" applyFont="1" applyBorder="1" applyAlignment="1">
      <alignment horizontal="center"/>
    </xf>
    <xf numFmtId="0" fontId="23" fillId="0" borderId="20" xfId="79" applyFont="1" applyBorder="1" applyAlignment="1">
      <alignment horizontal="center"/>
    </xf>
    <xf numFmtId="0" fontId="24" fillId="0" borderId="22" xfId="85" applyFont="1" applyBorder="1" applyAlignment="1">
      <alignment vertical="center" wrapText="1"/>
    </xf>
    <xf numFmtId="0" fontId="24" fillId="0" borderId="23" xfId="85" applyFont="1" applyBorder="1" applyAlignment="1">
      <alignment vertical="center" wrapText="1"/>
    </xf>
    <xf numFmtId="9" fontId="19" fillId="0" borderId="22" xfId="98" applyFont="1" applyBorder="1" applyAlignment="1">
      <alignment vertical="center" wrapText="1"/>
    </xf>
    <xf numFmtId="0" fontId="21" fillId="0" borderId="27" xfId="79" applyFont="1" applyBorder="1" applyAlignment="1">
      <alignment horizontal="center"/>
    </xf>
    <xf numFmtId="0" fontId="21" fillId="0" borderId="18" xfId="79" applyFont="1" applyBorder="1" applyAlignment="1">
      <alignment horizontal="center"/>
    </xf>
    <xf numFmtId="0" fontId="20" fillId="0" borderId="18" xfId="79" applyFont="1" applyBorder="1"/>
    <xf numFmtId="167" fontId="40" fillId="0" borderId="60" xfId="79" applyNumberFormat="1" applyFont="1" applyBorder="1"/>
    <xf numFmtId="0" fontId="17" fillId="0" borderId="30" xfId="85" applyFont="1" applyBorder="1" applyAlignment="1">
      <alignment vertical="center" wrapText="1"/>
    </xf>
    <xf numFmtId="0" fontId="17" fillId="0" borderId="31" xfId="85" applyFont="1" applyBorder="1" applyAlignment="1">
      <alignment vertical="center" wrapText="1"/>
    </xf>
    <xf numFmtId="9" fontId="39" fillId="0" borderId="30" xfId="98" applyFont="1" applyBorder="1" applyAlignment="1">
      <alignment vertical="center" wrapText="1"/>
    </xf>
    <xf numFmtId="166" fontId="22" fillId="0" borderId="34" xfId="85" applyNumberFormat="1" applyFont="1" applyBorder="1" applyAlignment="1">
      <alignment horizontal="right" vertical="center" wrapText="1"/>
    </xf>
    <xf numFmtId="0" fontId="22" fillId="0" borderId="35" xfId="85" applyFont="1" applyBorder="1" applyAlignment="1">
      <alignment vertical="center" wrapText="1"/>
    </xf>
    <xf numFmtId="0" fontId="22" fillId="0" borderId="34" xfId="85" applyFont="1" applyBorder="1" applyAlignment="1">
      <alignment vertical="center" wrapText="1"/>
    </xf>
    <xf numFmtId="0" fontId="22" fillId="0" borderId="40" xfId="85" applyFont="1" applyBorder="1" applyAlignment="1">
      <alignment vertical="center" wrapText="1"/>
    </xf>
    <xf numFmtId="0" fontId="22" fillId="0" borderId="30" xfId="85" applyFont="1" applyBorder="1" applyAlignment="1">
      <alignment vertical="center" wrapText="1"/>
    </xf>
    <xf numFmtId="0" fontId="22" fillId="0" borderId="31" xfId="85" applyFont="1" applyBorder="1" applyAlignment="1">
      <alignment vertical="center" wrapText="1"/>
    </xf>
    <xf numFmtId="0" fontId="22" fillId="0" borderId="66" xfId="85" applyFont="1" applyBorder="1" applyAlignment="1">
      <alignment vertical="center" wrapText="1"/>
    </xf>
    <xf numFmtId="0" fontId="22" fillId="0" borderId="39" xfId="85" applyFont="1" applyBorder="1" applyAlignment="1">
      <alignment vertical="center" wrapText="1"/>
    </xf>
    <xf numFmtId="0" fontId="21" fillId="0" borderId="67" xfId="79" applyFont="1" applyBorder="1" applyAlignment="1">
      <alignment horizontal="center"/>
    </xf>
    <xf numFmtId="0" fontId="21" fillId="0" borderId="68" xfId="79" applyFont="1" applyBorder="1" applyAlignment="1">
      <alignment horizontal="center"/>
    </xf>
    <xf numFmtId="0" fontId="21" fillId="0" borderId="68" xfId="79" applyFont="1" applyBorder="1"/>
    <xf numFmtId="167" fontId="21" fillId="0" borderId="69" xfId="79" applyNumberFormat="1" applyFont="1" applyBorder="1"/>
    <xf numFmtId="0" fontId="21" fillId="0" borderId="70" xfId="79" applyFont="1" applyBorder="1"/>
    <xf numFmtId="0" fontId="21" fillId="0" borderId="0" xfId="79" applyFont="1"/>
    <xf numFmtId="0" fontId="22" fillId="0" borderId="50" xfId="85" applyFont="1" applyBorder="1" applyAlignment="1">
      <alignment vertical="center" wrapText="1"/>
    </xf>
    <xf numFmtId="0" fontId="22" fillId="0" borderId="51" xfId="85" applyFont="1" applyBorder="1" applyAlignment="1">
      <alignment vertical="center" wrapText="1"/>
    </xf>
    <xf numFmtId="9" fontId="39" fillId="0" borderId="50" xfId="98" applyFont="1" applyBorder="1" applyAlignment="1">
      <alignment vertical="center" wrapText="1"/>
    </xf>
    <xf numFmtId="167" fontId="21" fillId="0" borderId="60" xfId="79" applyNumberFormat="1" applyFont="1" applyBorder="1"/>
    <xf numFmtId="0" fontId="23" fillId="0" borderId="16" xfId="79" applyFont="1" applyBorder="1"/>
    <xf numFmtId="167" fontId="23" fillId="0" borderId="33" xfId="79" applyNumberFormat="1" applyFont="1" applyBorder="1"/>
    <xf numFmtId="0" fontId="24" fillId="0" borderId="34" xfId="85" applyFont="1" applyBorder="1" applyAlignment="1">
      <alignment vertical="center" wrapText="1"/>
    </xf>
    <xf numFmtId="0" fontId="24" fillId="0" borderId="35" xfId="85" applyFont="1" applyBorder="1" applyAlignment="1">
      <alignment vertical="center" wrapText="1"/>
    </xf>
    <xf numFmtId="0" fontId="23" fillId="0" borderId="14" xfId="79" applyFont="1" applyBorder="1"/>
    <xf numFmtId="167" fontId="23" fillId="0" borderId="45" xfId="79" applyNumberFormat="1" applyFont="1" applyBorder="1"/>
    <xf numFmtId="0" fontId="24" fillId="0" borderId="39" xfId="85" applyFont="1" applyBorder="1" applyAlignment="1">
      <alignment vertical="center" wrapText="1"/>
    </xf>
    <xf numFmtId="0" fontId="24" fillId="0" borderId="40" xfId="85" applyFont="1" applyBorder="1" applyAlignment="1">
      <alignment vertical="center" wrapText="1"/>
    </xf>
    <xf numFmtId="0" fontId="23" fillId="0" borderId="57" xfId="79" applyFont="1" applyBorder="1" applyAlignment="1">
      <alignment horizontal="center"/>
    </xf>
    <xf numFmtId="0" fontId="23" fillId="0" borderId="25" xfId="79" applyFont="1" applyBorder="1" applyAlignment="1">
      <alignment horizontal="center"/>
    </xf>
    <xf numFmtId="0" fontId="23" fillId="0" borderId="25" xfId="79" applyFont="1" applyBorder="1"/>
    <xf numFmtId="167" fontId="23" fillId="0" borderId="26" xfId="79" applyNumberFormat="1" applyFont="1" applyBorder="1"/>
    <xf numFmtId="0" fontId="25" fillId="0" borderId="58" xfId="79" applyFont="1" applyBorder="1" applyAlignment="1">
      <alignment horizontal="center"/>
    </xf>
    <xf numFmtId="0" fontId="23" fillId="0" borderId="28" xfId="79" applyFont="1" applyBorder="1" applyAlignment="1">
      <alignment horizontal="center"/>
    </xf>
    <xf numFmtId="167" fontId="23" fillId="0" borderId="29" xfId="79" applyNumberFormat="1" applyFont="1" applyBorder="1"/>
    <xf numFmtId="0" fontId="17" fillId="0" borderId="32" xfId="85" applyFont="1" applyBorder="1" applyAlignment="1">
      <alignment horizontal="center" vertical="center" wrapText="1"/>
    </xf>
    <xf numFmtId="0" fontId="39" fillId="0" borderId="16" xfId="85" applyFont="1" applyBorder="1" applyAlignment="1">
      <alignment horizontal="center" vertical="center" wrapText="1"/>
    </xf>
    <xf numFmtId="0" fontId="39" fillId="0" borderId="32" xfId="85" applyFont="1" applyBorder="1" applyAlignment="1">
      <alignment horizontal="center" vertical="center" wrapText="1"/>
    </xf>
    <xf numFmtId="0" fontId="39" fillId="0" borderId="0" xfId="85" applyFont="1" applyAlignment="1">
      <alignment vertical="center" wrapText="1"/>
    </xf>
    <xf numFmtId="0" fontId="39" fillId="0" borderId="36" xfId="85" applyFont="1" applyBorder="1" applyAlignment="1">
      <alignment horizontal="center" vertical="center" wrapText="1"/>
    </xf>
    <xf numFmtId="0" fontId="39" fillId="0" borderId="37" xfId="85" applyFont="1" applyBorder="1" applyAlignment="1">
      <alignment horizontal="center" vertical="center" wrapText="1"/>
    </xf>
    <xf numFmtId="0" fontId="39" fillId="26" borderId="36" xfId="85" applyFont="1" applyFill="1" applyBorder="1" applyAlignment="1">
      <alignment horizontal="center" vertical="center" wrapText="1"/>
    </xf>
    <xf numFmtId="0" fontId="39" fillId="26" borderId="37" xfId="85" applyFont="1" applyFill="1" applyBorder="1" applyAlignment="1">
      <alignment horizontal="center" vertical="center" wrapText="1"/>
    </xf>
    <xf numFmtId="0" fontId="30" fillId="0" borderId="37" xfId="85" applyFont="1" applyBorder="1" applyAlignment="1">
      <alignment vertical="center" wrapText="1"/>
    </xf>
    <xf numFmtId="167" fontId="24" fillId="0" borderId="38" xfId="85" applyNumberFormat="1" applyFont="1" applyBorder="1" applyAlignment="1">
      <alignment vertical="center" wrapText="1"/>
    </xf>
    <xf numFmtId="0" fontId="39" fillId="0" borderId="0" xfId="85" applyFont="1" applyAlignment="1">
      <alignment horizontal="center" vertical="center" wrapText="1"/>
    </xf>
    <xf numFmtId="167" fontId="39" fillId="0" borderId="0" xfId="85" applyNumberFormat="1" applyFont="1" applyAlignment="1" applyProtection="1">
      <alignment vertical="center" wrapText="1"/>
      <protection locked="0"/>
    </xf>
    <xf numFmtId="0" fontId="7" fillId="0" borderId="0" xfId="85" applyAlignment="1">
      <alignment horizontal="left" vertical="center" wrapText="1"/>
    </xf>
    <xf numFmtId="0" fontId="30" fillId="0" borderId="71" xfId="85" applyFont="1" applyBorder="1" applyAlignment="1">
      <alignment horizontal="center" vertical="center" wrapText="1"/>
    </xf>
    <xf numFmtId="167" fontId="30" fillId="0" borderId="53" xfId="85" applyNumberFormat="1" applyFont="1" applyBorder="1" applyAlignment="1">
      <alignment horizontal="center" vertical="center" wrapText="1"/>
    </xf>
    <xf numFmtId="0" fontId="30" fillId="0" borderId="24" xfId="85" applyFont="1" applyBorder="1" applyAlignment="1">
      <alignment horizontal="center" vertical="center" wrapText="1"/>
    </xf>
    <xf numFmtId="0" fontId="30" fillId="0" borderId="56" xfId="85" applyFont="1" applyBorder="1" applyAlignment="1">
      <alignment horizontal="center" vertical="center" wrapText="1"/>
    </xf>
    <xf numFmtId="0" fontId="39" fillId="0" borderId="19" xfId="85" applyFont="1" applyBorder="1" applyAlignment="1">
      <alignment horizontal="center" vertical="center" wrapText="1"/>
    </xf>
    <xf numFmtId="0" fontId="17" fillId="0" borderId="20" xfId="85" applyFont="1" applyBorder="1" applyAlignment="1">
      <alignment horizontal="center" vertical="center" wrapText="1"/>
    </xf>
    <xf numFmtId="0" fontId="17" fillId="0" borderId="20" xfId="85" applyFont="1" applyBorder="1" applyAlignment="1">
      <alignment vertical="center" wrapText="1"/>
    </xf>
    <xf numFmtId="167" fontId="18" fillId="0" borderId="21" xfId="85" applyNumberFormat="1" applyFont="1" applyBorder="1" applyAlignment="1">
      <alignment vertical="center" wrapText="1"/>
    </xf>
    <xf numFmtId="0" fontId="27" fillId="0" borderId="0" xfId="85" applyFont="1" applyAlignment="1">
      <alignment vertical="center" wrapText="1"/>
    </xf>
    <xf numFmtId="0" fontId="39" fillId="0" borderId="16" xfId="85" applyFont="1" applyBorder="1" applyAlignment="1">
      <alignment vertical="center" wrapText="1"/>
    </xf>
    <xf numFmtId="167" fontId="7" fillId="0" borderId="33" xfId="85" applyNumberFormat="1" applyBorder="1" applyAlignment="1" applyProtection="1">
      <alignment vertical="center" wrapText="1"/>
      <protection locked="0"/>
    </xf>
    <xf numFmtId="0" fontId="7" fillId="0" borderId="31" xfId="85" applyBorder="1" applyAlignment="1">
      <alignment vertical="center" wrapText="1"/>
    </xf>
    <xf numFmtId="167" fontId="7" fillId="0" borderId="29" xfId="85" applyNumberFormat="1" applyBorder="1" applyAlignment="1" applyProtection="1">
      <alignment vertical="center" wrapText="1"/>
      <protection locked="0"/>
    </xf>
    <xf numFmtId="167" fontId="7" fillId="0" borderId="54" xfId="85" applyNumberFormat="1" applyBorder="1" applyAlignment="1" applyProtection="1">
      <alignment vertical="center" wrapText="1"/>
      <protection locked="0"/>
    </xf>
    <xf numFmtId="167" fontId="7" fillId="0" borderId="55" xfId="85" applyNumberFormat="1" applyBorder="1" applyAlignment="1" applyProtection="1">
      <alignment vertical="center" wrapText="1"/>
      <protection locked="0"/>
    </xf>
    <xf numFmtId="0" fontId="7" fillId="0" borderId="16" xfId="85" applyBorder="1" applyAlignment="1">
      <alignment vertical="center" wrapText="1"/>
    </xf>
    <xf numFmtId="167" fontId="7" fillId="0" borderId="39" xfId="85" applyNumberFormat="1" applyBorder="1" applyAlignment="1">
      <alignment vertical="center" wrapText="1"/>
    </xf>
    <xf numFmtId="167" fontId="7" fillId="0" borderId="40" xfId="85" applyNumberFormat="1" applyBorder="1" applyAlignment="1">
      <alignment vertical="center" wrapText="1"/>
    </xf>
    <xf numFmtId="167" fontId="23" fillId="0" borderId="53" xfId="79" applyNumberFormat="1" applyFont="1" applyBorder="1"/>
    <xf numFmtId="167" fontId="7" fillId="0" borderId="46" xfId="85" applyNumberFormat="1" applyBorder="1" applyAlignment="1" applyProtection="1">
      <alignment vertical="center" wrapText="1"/>
      <protection locked="0"/>
    </xf>
    <xf numFmtId="0" fontId="24" fillId="0" borderId="72" xfId="85" applyFont="1" applyBorder="1" applyAlignment="1">
      <alignment vertical="center" wrapText="1"/>
    </xf>
    <xf numFmtId="0" fontId="30" fillId="0" borderId="19" xfId="85" applyFont="1" applyBorder="1" applyAlignment="1">
      <alignment horizontal="left" vertical="center"/>
    </xf>
    <xf numFmtId="0" fontId="7" fillId="0" borderId="71" xfId="85" applyBorder="1" applyAlignment="1">
      <alignment vertical="center" wrapText="1"/>
    </xf>
    <xf numFmtId="0" fontId="30" fillId="0" borderId="73" xfId="85" applyFont="1" applyBorder="1" applyAlignment="1">
      <alignment vertical="center" wrapText="1"/>
    </xf>
    <xf numFmtId="0" fontId="30" fillId="0" borderId="21" xfId="85" applyFont="1" applyBorder="1" applyAlignment="1" applyProtection="1">
      <alignment vertical="center" wrapText="1"/>
      <protection locked="0"/>
    </xf>
    <xf numFmtId="0" fontId="13" fillId="0" borderId="0" xfId="88" applyFont="1"/>
    <xf numFmtId="0" fontId="30" fillId="0" borderId="38" xfId="85" quotePrefix="1" applyFont="1" applyBorder="1" applyAlignment="1">
      <alignment horizontal="right" vertical="center"/>
    </xf>
    <xf numFmtId="0" fontId="30" fillId="0" borderId="52" xfId="85" applyFont="1" applyBorder="1" applyAlignment="1">
      <alignment horizontal="centerContinuous" vertical="center" wrapText="1"/>
    </xf>
    <xf numFmtId="0" fontId="18" fillId="0" borderId="62" xfId="85" applyFont="1" applyBorder="1" applyAlignment="1">
      <alignment horizontal="centerContinuous" vertical="center" wrapText="1"/>
    </xf>
    <xf numFmtId="0" fontId="7" fillId="0" borderId="47" xfId="85" applyBorder="1" applyAlignment="1">
      <alignment vertical="center" wrapText="1"/>
    </xf>
    <xf numFmtId="0" fontId="7" fillId="0" borderId="49" xfId="85" applyBorder="1" applyAlignment="1">
      <alignment vertical="center" wrapText="1"/>
    </xf>
    <xf numFmtId="0" fontId="7" fillId="0" borderId="23" xfId="85" applyBorder="1" applyAlignment="1">
      <alignment vertical="center" wrapText="1"/>
    </xf>
    <xf numFmtId="0" fontId="7" fillId="0" borderId="22" xfId="85" applyBorder="1" applyAlignment="1">
      <alignment vertical="center" wrapText="1"/>
    </xf>
    <xf numFmtId="0" fontId="30" fillId="0" borderId="56" xfId="85" applyFont="1" applyBorder="1" applyAlignment="1">
      <alignment horizontal="left" vertical="center" wrapText="1"/>
    </xf>
    <xf numFmtId="0" fontId="30" fillId="0" borderId="74" xfId="85" applyFont="1" applyBorder="1" applyAlignment="1">
      <alignment horizontal="left" vertical="center" wrapText="1"/>
    </xf>
    <xf numFmtId="167" fontId="30" fillId="0" borderId="75" xfId="85" applyNumberFormat="1" applyFont="1" applyBorder="1" applyAlignment="1">
      <alignment horizontal="left" vertical="center" wrapText="1"/>
    </xf>
    <xf numFmtId="0" fontId="30" fillId="0" borderId="31" xfId="85" applyFont="1" applyBorder="1" applyAlignment="1">
      <alignment horizontal="left" vertical="center" wrapText="1"/>
    </xf>
    <xf numFmtId="0" fontId="30" fillId="0" borderId="30" xfId="85" applyFont="1" applyBorder="1" applyAlignment="1">
      <alignment horizontal="left" vertical="center" wrapText="1"/>
    </xf>
    <xf numFmtId="0" fontId="30" fillId="0" borderId="0" xfId="85" applyFont="1" applyAlignment="1">
      <alignment horizontal="left" vertical="center" wrapText="1"/>
    </xf>
    <xf numFmtId="0" fontId="27" fillId="0" borderId="35" xfId="85" applyFont="1" applyBorder="1" applyAlignment="1">
      <alignment vertical="center" wrapText="1"/>
    </xf>
    <xf numFmtId="0" fontId="27" fillId="0" borderId="34" xfId="85" applyFont="1" applyBorder="1" applyAlignment="1">
      <alignment vertical="center" wrapText="1"/>
    </xf>
    <xf numFmtId="0" fontId="41" fillId="0" borderId="16" xfId="79" applyFont="1" applyBorder="1"/>
    <xf numFmtId="0" fontId="21" fillId="0" borderId="45" xfId="79" applyFont="1" applyBorder="1"/>
    <xf numFmtId="0" fontId="27" fillId="0" borderId="40" xfId="85" applyFont="1" applyBorder="1" applyAlignment="1">
      <alignment vertical="center" wrapText="1"/>
    </xf>
    <xf numFmtId="0" fontId="27" fillId="0" borderId="39" xfId="85" applyFont="1" applyBorder="1" applyAlignment="1">
      <alignment vertical="center" wrapText="1"/>
    </xf>
    <xf numFmtId="0" fontId="23" fillId="0" borderId="21" xfId="79" applyFont="1" applyBorder="1"/>
    <xf numFmtId="0" fontId="39" fillId="0" borderId="23" xfId="85" applyFont="1" applyBorder="1" applyAlignment="1">
      <alignment vertical="center" wrapText="1"/>
    </xf>
    <xf numFmtId="0" fontId="39" fillId="0" borderId="22" xfId="85" applyFont="1" applyBorder="1" applyAlignment="1">
      <alignment vertical="center" wrapText="1"/>
    </xf>
    <xf numFmtId="0" fontId="42" fillId="0" borderId="23" xfId="85" applyFont="1" applyBorder="1" applyAlignment="1">
      <alignment vertical="center" wrapText="1"/>
    </xf>
    <xf numFmtId="0" fontId="21" fillId="0" borderId="60" xfId="79" applyFont="1" applyBorder="1"/>
    <xf numFmtId="0" fontId="39" fillId="0" borderId="31" xfId="85" applyFont="1" applyBorder="1" applyAlignment="1">
      <alignment vertical="center" wrapText="1"/>
    </xf>
    <xf numFmtId="0" fontId="39" fillId="0" borderId="54" xfId="85" applyFont="1" applyBorder="1" applyAlignment="1">
      <alignment vertical="center" wrapText="1"/>
    </xf>
    <xf numFmtId="0" fontId="39" fillId="0" borderId="76" xfId="85" applyFont="1" applyBorder="1" applyAlignment="1">
      <alignment vertical="center" wrapText="1"/>
    </xf>
    <xf numFmtId="0" fontId="25" fillId="0" borderId="16" xfId="85" applyFont="1" applyBorder="1" applyAlignment="1">
      <alignment vertical="center" wrapText="1"/>
    </xf>
    <xf numFmtId="0" fontId="21" fillId="0" borderId="18" xfId="79" applyFont="1" applyBorder="1"/>
    <xf numFmtId="0" fontId="21" fillId="0" borderId="69" xfId="79" applyFont="1" applyBorder="1"/>
    <xf numFmtId="0" fontId="22" fillId="0" borderId="70" xfId="85" applyFont="1" applyBorder="1" applyAlignment="1">
      <alignment vertical="center" wrapText="1"/>
    </xf>
    <xf numFmtId="0" fontId="39" fillId="0" borderId="30" xfId="85" applyFont="1" applyBorder="1" applyAlignment="1">
      <alignment vertical="center" wrapText="1"/>
    </xf>
    <xf numFmtId="0" fontId="39" fillId="0" borderId="35" xfId="85" applyFont="1" applyBorder="1" applyAlignment="1">
      <alignment vertical="center" wrapText="1"/>
    </xf>
    <xf numFmtId="0" fontId="39" fillId="0" borderId="34" xfId="85" applyFont="1" applyBorder="1" applyAlignment="1">
      <alignment vertical="center" wrapText="1"/>
    </xf>
    <xf numFmtId="0" fontId="23" fillId="0" borderId="45" xfId="79" applyFont="1" applyBorder="1"/>
    <xf numFmtId="0" fontId="39" fillId="0" borderId="40" xfId="85" applyFont="1" applyBorder="1" applyAlignment="1">
      <alignment vertical="center" wrapText="1"/>
    </xf>
    <xf numFmtId="0" fontId="39" fillId="0" borderId="39" xfId="85" applyFont="1" applyBorder="1" applyAlignment="1">
      <alignment vertical="center" wrapText="1"/>
    </xf>
    <xf numFmtId="0" fontId="23" fillId="0" borderId="56" xfId="79" applyFont="1" applyBorder="1" applyAlignment="1">
      <alignment horizontal="center"/>
    </xf>
    <xf numFmtId="0" fontId="23" fillId="0" borderId="74" xfId="79" applyFont="1" applyBorder="1" applyAlignment="1">
      <alignment horizontal="center"/>
    </xf>
    <xf numFmtId="0" fontId="23" fillId="0" borderId="74" xfId="79" applyFont="1" applyBorder="1"/>
    <xf numFmtId="0" fontId="23" fillId="0" borderId="75" xfId="79" applyFont="1" applyBorder="1"/>
    <xf numFmtId="0" fontId="39" fillId="0" borderId="51" xfId="85" applyFont="1" applyBorder="1" applyAlignment="1">
      <alignment vertical="center" wrapText="1"/>
    </xf>
    <xf numFmtId="0" fontId="39" fillId="0" borderId="50" xfId="85" applyFont="1" applyBorder="1" applyAlignment="1">
      <alignment vertical="center" wrapText="1"/>
    </xf>
    <xf numFmtId="0" fontId="42" fillId="0" borderId="51" xfId="85" applyFont="1" applyBorder="1" applyAlignment="1">
      <alignment vertical="center" wrapText="1"/>
    </xf>
    <xf numFmtId="0" fontId="23" fillId="0" borderId="51" xfId="79" applyFont="1" applyBorder="1" applyAlignment="1">
      <alignment horizontal="center"/>
    </xf>
    <xf numFmtId="0" fontId="23" fillId="0" borderId="0" xfId="79" applyFont="1" applyAlignment="1">
      <alignment horizontal="center"/>
    </xf>
    <xf numFmtId="0" fontId="23" fillId="0" borderId="0" xfId="79" applyFont="1"/>
    <xf numFmtId="0" fontId="23" fillId="0" borderId="70" xfId="79" applyFont="1" applyBorder="1"/>
    <xf numFmtId="0" fontId="23" fillId="0" borderId="32" xfId="79" applyFont="1" applyBorder="1" applyAlignment="1">
      <alignment horizontal="center"/>
    </xf>
    <xf numFmtId="0" fontId="23" fillId="0" borderId="16" xfId="79" applyFont="1" applyBorder="1" applyAlignment="1">
      <alignment horizontal="center"/>
    </xf>
    <xf numFmtId="0" fontId="31" fillId="0" borderId="16" xfId="79" applyFont="1" applyBorder="1"/>
    <xf numFmtId="0" fontId="23" fillId="0" borderId="33" xfId="79" applyFont="1" applyBorder="1"/>
    <xf numFmtId="0" fontId="22" fillId="0" borderId="46" xfId="85" applyFont="1" applyBorder="1" applyAlignment="1">
      <alignment vertical="center" wrapText="1"/>
    </xf>
    <xf numFmtId="0" fontId="43" fillId="0" borderId="16" xfId="85" applyFont="1" applyBorder="1" applyAlignment="1">
      <alignment vertical="center" wrapText="1"/>
    </xf>
    <xf numFmtId="0" fontId="23" fillId="0" borderId="67" xfId="79" applyFont="1" applyBorder="1" applyAlignment="1">
      <alignment horizontal="center"/>
    </xf>
    <xf numFmtId="0" fontId="23" fillId="0" borderId="68" xfId="79" applyFont="1" applyBorder="1" applyAlignment="1">
      <alignment horizontal="center"/>
    </xf>
    <xf numFmtId="0" fontId="22" fillId="0" borderId="43" xfId="85" applyFont="1" applyBorder="1" applyAlignment="1">
      <alignment vertical="center" wrapText="1"/>
    </xf>
    <xf numFmtId="167" fontId="21" fillId="0" borderId="70" xfId="79" applyNumberFormat="1" applyFont="1" applyBorder="1"/>
    <xf numFmtId="167" fontId="39" fillId="0" borderId="0" xfId="85" applyNumberFormat="1" applyFont="1" applyAlignment="1">
      <alignment vertical="center" wrapText="1"/>
    </xf>
    <xf numFmtId="0" fontId="39" fillId="0" borderId="20" xfId="85" applyFont="1" applyBorder="1" applyAlignment="1">
      <alignment horizontal="center" vertical="center" wrapText="1"/>
    </xf>
    <xf numFmtId="167" fontId="32" fillId="0" borderId="21" xfId="85" applyNumberFormat="1" applyFont="1" applyBorder="1" applyAlignment="1">
      <alignment vertical="center" wrapText="1"/>
    </xf>
    <xf numFmtId="0" fontId="32" fillId="0" borderId="23" xfId="85" applyFont="1" applyBorder="1" applyAlignment="1">
      <alignment vertical="center" wrapText="1"/>
    </xf>
    <xf numFmtId="0" fontId="30" fillId="0" borderId="23" xfId="85" applyFont="1" applyBorder="1" applyAlignment="1">
      <alignment horizontal="left" vertical="center" wrapText="1"/>
    </xf>
    <xf numFmtId="0" fontId="30" fillId="0" borderId="71" xfId="85" applyFont="1" applyBorder="1" applyAlignment="1">
      <alignment horizontal="left" vertical="center" wrapText="1"/>
    </xf>
    <xf numFmtId="167" fontId="30" fillId="0" borderId="53" xfId="85" applyNumberFormat="1" applyFont="1" applyBorder="1" applyAlignment="1">
      <alignment horizontal="left" vertical="center" wrapText="1"/>
    </xf>
    <xf numFmtId="0" fontId="30" fillId="0" borderId="51" xfId="85" applyFont="1" applyBorder="1" applyAlignment="1">
      <alignment horizontal="left" vertical="center" wrapText="1"/>
    </xf>
    <xf numFmtId="0" fontId="30" fillId="0" borderId="50" xfId="85" applyFont="1" applyBorder="1" applyAlignment="1">
      <alignment horizontal="left" vertical="center" wrapText="1"/>
    </xf>
    <xf numFmtId="0" fontId="44" fillId="0" borderId="19" xfId="85" applyFont="1" applyBorder="1" applyAlignment="1">
      <alignment horizontal="center" vertical="center" wrapText="1"/>
    </xf>
    <xf numFmtId="0" fontId="44" fillId="0" borderId="20" xfId="85" applyFont="1" applyBorder="1" applyAlignment="1">
      <alignment horizontal="center" vertical="center" wrapText="1"/>
    </xf>
    <xf numFmtId="0" fontId="24" fillId="0" borderId="20" xfId="85" applyFont="1" applyBorder="1" applyAlignment="1">
      <alignment vertical="center" wrapText="1"/>
    </xf>
    <xf numFmtId="167" fontId="24" fillId="0" borderId="21" xfId="85" applyNumberFormat="1" applyFont="1" applyBorder="1" applyAlignment="1">
      <alignment vertical="center" wrapText="1"/>
    </xf>
    <xf numFmtId="167" fontId="24" fillId="0" borderId="23" xfId="85" applyNumberFormat="1" applyFont="1" applyBorder="1" applyAlignment="1">
      <alignment vertical="center" wrapText="1"/>
    </xf>
    <xf numFmtId="0" fontId="18" fillId="0" borderId="23" xfId="85" applyFont="1" applyBorder="1" applyAlignment="1">
      <alignment vertical="center" wrapText="1"/>
    </xf>
    <xf numFmtId="0" fontId="35" fillId="0" borderId="32" xfId="85" applyFont="1" applyBorder="1" applyAlignment="1">
      <alignment horizontal="center" vertical="center" wrapText="1"/>
    </xf>
    <xf numFmtId="0" fontId="35" fillId="0" borderId="16" xfId="85" applyFont="1" applyBorder="1" applyAlignment="1">
      <alignment horizontal="center" vertical="center" wrapText="1"/>
    </xf>
    <xf numFmtId="167" fontId="7" fillId="0" borderId="31" xfId="85" applyNumberFormat="1" applyBorder="1" applyAlignment="1">
      <alignment vertical="center" wrapText="1"/>
    </xf>
    <xf numFmtId="167" fontId="7" fillId="0" borderId="54" xfId="85" applyNumberFormat="1" applyBorder="1" applyAlignment="1">
      <alignment vertical="center" wrapText="1"/>
    </xf>
    <xf numFmtId="167" fontId="7" fillId="0" borderId="76" xfId="85" applyNumberFormat="1" applyBorder="1" applyAlignment="1">
      <alignment vertical="center" wrapText="1"/>
    </xf>
    <xf numFmtId="167" fontId="7" fillId="0" borderId="34" xfId="85" applyNumberFormat="1" applyBorder="1" applyAlignment="1">
      <alignment vertical="center" wrapText="1"/>
    </xf>
    <xf numFmtId="167" fontId="7" fillId="0" borderId="77" xfId="85" applyNumberFormat="1" applyBorder="1" applyAlignment="1">
      <alignment vertical="center" wrapText="1"/>
    </xf>
    <xf numFmtId="167" fontId="24" fillId="0" borderId="22" xfId="85" applyNumberFormat="1" applyFont="1" applyBorder="1" applyAlignment="1">
      <alignment vertical="center" wrapText="1"/>
    </xf>
    <xf numFmtId="167" fontId="24" fillId="0" borderId="53" xfId="85" applyNumberFormat="1" applyFont="1" applyBorder="1" applyAlignment="1">
      <alignment vertical="center" wrapText="1"/>
    </xf>
    <xf numFmtId="167" fontId="7" fillId="0" borderId="30" xfId="85" applyNumberFormat="1" applyBorder="1" applyAlignment="1">
      <alignment vertical="center" wrapText="1"/>
    </xf>
    <xf numFmtId="167" fontId="7" fillId="0" borderId="35" xfId="85" applyNumberFormat="1" applyBorder="1" applyAlignment="1">
      <alignment vertical="center" wrapText="1"/>
    </xf>
    <xf numFmtId="167" fontId="7" fillId="0" borderId="46" xfId="85" applyNumberFormat="1" applyBorder="1" applyAlignment="1">
      <alignment vertical="center" wrapText="1"/>
    </xf>
    <xf numFmtId="0" fontId="35" fillId="0" borderId="67" xfId="85" applyFont="1" applyBorder="1" applyAlignment="1">
      <alignment horizontal="center" vertical="center" wrapText="1"/>
    </xf>
    <xf numFmtId="0" fontId="35" fillId="0" borderId="68" xfId="85" applyFont="1" applyBorder="1" applyAlignment="1">
      <alignment horizontal="center" vertical="center" wrapText="1"/>
    </xf>
    <xf numFmtId="167" fontId="7" fillId="0" borderId="69" xfId="85" applyNumberFormat="1" applyBorder="1" applyAlignment="1" applyProtection="1">
      <alignment vertical="center" wrapText="1"/>
      <protection locked="0"/>
    </xf>
    <xf numFmtId="167" fontId="7" fillId="0" borderId="51" xfId="85" applyNumberFormat="1" applyBorder="1" applyAlignment="1">
      <alignment vertical="center" wrapText="1"/>
    </xf>
    <xf numFmtId="0" fontId="7" fillId="0" borderId="51" xfId="85" applyBorder="1" applyAlignment="1">
      <alignment vertical="center" wrapText="1"/>
    </xf>
    <xf numFmtId="167" fontId="7" fillId="0" borderId="60" xfId="85" applyNumberFormat="1" applyBorder="1" applyAlignment="1" applyProtection="1">
      <alignment vertical="center" wrapText="1"/>
      <protection locked="0"/>
    </xf>
    <xf numFmtId="167" fontId="7" fillId="0" borderId="50" xfId="85" applyNumberFormat="1" applyBorder="1" applyAlignment="1">
      <alignment vertical="center" wrapText="1"/>
    </xf>
    <xf numFmtId="0" fontId="35" fillId="0" borderId="44" xfId="85" applyFont="1" applyBorder="1" applyAlignment="1">
      <alignment horizontal="center" vertical="center" wrapText="1"/>
    </xf>
    <xf numFmtId="0" fontId="35" fillId="0" borderId="14" xfId="85" applyFont="1" applyBorder="1" applyAlignment="1">
      <alignment horizontal="center" vertical="center" wrapText="1"/>
    </xf>
    <xf numFmtId="0" fontId="7" fillId="0" borderId="14" xfId="85" applyBorder="1" applyAlignment="1">
      <alignment vertical="center" wrapText="1"/>
    </xf>
    <xf numFmtId="167" fontId="7" fillId="0" borderId="45" xfId="85" applyNumberFormat="1" applyBorder="1" applyAlignment="1" applyProtection="1">
      <alignment vertical="center" wrapText="1"/>
      <protection locked="0"/>
    </xf>
    <xf numFmtId="167" fontId="7" fillId="0" borderId="52" xfId="85" applyNumberFormat="1" applyBorder="1" applyAlignment="1">
      <alignment vertical="center" wrapText="1"/>
    </xf>
    <xf numFmtId="167" fontId="7" fillId="0" borderId="41" xfId="85" applyNumberFormat="1" applyBorder="1" applyAlignment="1">
      <alignment vertical="center" wrapText="1"/>
    </xf>
    <xf numFmtId="0" fontId="35" fillId="0" borderId="19" xfId="85" applyFont="1" applyBorder="1" applyAlignment="1">
      <alignment horizontal="center" vertical="center" wrapText="1"/>
    </xf>
    <xf numFmtId="0" fontId="35" fillId="0" borderId="20" xfId="85" applyFont="1" applyBorder="1" applyAlignment="1">
      <alignment horizontal="center" vertical="center" wrapText="1"/>
    </xf>
    <xf numFmtId="0" fontId="7" fillId="0" borderId="20" xfId="85" applyBorder="1" applyAlignment="1">
      <alignment vertical="center" wrapText="1"/>
    </xf>
    <xf numFmtId="167" fontId="7" fillId="0" borderId="21" xfId="85" applyNumberFormat="1" applyBorder="1" applyAlignment="1" applyProtection="1">
      <alignment vertical="center" wrapText="1"/>
      <protection locked="0"/>
    </xf>
    <xf numFmtId="167" fontId="7" fillId="0" borderId="23" xfId="85" applyNumberFormat="1" applyBorder="1" applyAlignment="1">
      <alignment vertical="center" wrapText="1"/>
    </xf>
    <xf numFmtId="167" fontId="7" fillId="0" borderId="22" xfId="85" applyNumberFormat="1" applyBorder="1" applyAlignment="1">
      <alignment vertical="center" wrapText="1"/>
    </xf>
    <xf numFmtId="0" fontId="44" fillId="0" borderId="42" xfId="85" applyFont="1" applyBorder="1" applyAlignment="1">
      <alignment horizontal="center" vertical="center" wrapText="1"/>
    </xf>
    <xf numFmtId="0" fontId="44" fillId="0" borderId="47" xfId="85" applyFont="1" applyBorder="1" applyAlignment="1">
      <alignment horizontal="center" vertical="center" wrapText="1"/>
    </xf>
    <xf numFmtId="0" fontId="24" fillId="0" borderId="47" xfId="85" applyFont="1" applyBorder="1" applyAlignment="1">
      <alignment vertical="center" wrapText="1"/>
    </xf>
    <xf numFmtId="167" fontId="24" fillId="0" borderId="49" xfId="85" applyNumberFormat="1" applyFont="1" applyBorder="1" applyAlignment="1">
      <alignment vertical="center" wrapText="1"/>
    </xf>
    <xf numFmtId="0" fontId="18" fillId="0" borderId="72" xfId="85" applyFont="1" applyBorder="1" applyAlignment="1">
      <alignment vertical="center" wrapText="1"/>
    </xf>
    <xf numFmtId="0" fontId="35" fillId="0" borderId="36" xfId="85" applyFont="1" applyBorder="1" applyAlignment="1">
      <alignment horizontal="center" vertical="center" wrapText="1"/>
    </xf>
    <xf numFmtId="0" fontId="35" fillId="0" borderId="37" xfId="85" applyFont="1" applyBorder="1" applyAlignment="1">
      <alignment horizontal="center" vertical="center" wrapText="1"/>
    </xf>
    <xf numFmtId="0" fontId="7" fillId="0" borderId="37" xfId="85" applyBorder="1" applyAlignment="1">
      <alignment vertical="center" wrapText="1"/>
    </xf>
    <xf numFmtId="167" fontId="7" fillId="0" borderId="38" xfId="85" applyNumberFormat="1" applyBorder="1" applyAlignment="1" applyProtection="1">
      <alignment vertical="center" wrapText="1"/>
      <protection locked="0"/>
    </xf>
    <xf numFmtId="167" fontId="7" fillId="0" borderId="0" xfId="85" applyNumberFormat="1" applyAlignment="1">
      <alignment vertical="center" wrapText="1"/>
    </xf>
    <xf numFmtId="167" fontId="24" fillId="0" borderId="43" xfId="85" applyNumberFormat="1" applyFont="1" applyBorder="1" applyAlignment="1">
      <alignment vertical="center" wrapText="1"/>
    </xf>
    <xf numFmtId="167" fontId="24" fillId="0" borderId="63" xfId="85" applyNumberFormat="1" applyFont="1" applyBorder="1" applyAlignment="1">
      <alignment vertical="center" wrapText="1"/>
    </xf>
    <xf numFmtId="0" fontId="7" fillId="0" borderId="68" xfId="85" applyBorder="1" applyAlignment="1">
      <alignment vertical="center" wrapText="1"/>
    </xf>
    <xf numFmtId="167" fontId="7" fillId="0" borderId="70" xfId="85" applyNumberFormat="1" applyBorder="1" applyAlignment="1">
      <alignment vertical="center" wrapText="1"/>
    </xf>
    <xf numFmtId="0" fontId="35" fillId="0" borderId="58" xfId="85" applyFont="1" applyBorder="1" applyAlignment="1">
      <alignment horizontal="center" vertical="center" wrapText="1"/>
    </xf>
    <xf numFmtId="0" fontId="35" fillId="0" borderId="28" xfId="85" applyFont="1" applyBorder="1" applyAlignment="1">
      <alignment horizontal="center" vertical="center" wrapText="1"/>
    </xf>
    <xf numFmtId="0" fontId="7" fillId="0" borderId="28" xfId="85" applyBorder="1" applyAlignment="1">
      <alignment vertical="center" wrapText="1"/>
    </xf>
    <xf numFmtId="0" fontId="35" fillId="0" borderId="42" xfId="85" applyFont="1" applyBorder="1" applyAlignment="1">
      <alignment horizontal="center" vertical="center" wrapText="1"/>
    </xf>
    <xf numFmtId="0" fontId="35" fillId="0" borderId="78" xfId="85" applyFont="1" applyBorder="1" applyAlignment="1">
      <alignment horizontal="center" vertical="center" wrapText="1"/>
    </xf>
    <xf numFmtId="0" fontId="18" fillId="0" borderId="47" xfId="85" applyFont="1" applyBorder="1" applyAlignment="1">
      <alignment vertical="center" wrapText="1"/>
    </xf>
    <xf numFmtId="167" fontId="24" fillId="0" borderId="41" xfId="85" applyNumberFormat="1" applyFont="1" applyBorder="1" applyAlignment="1">
      <alignment vertical="center" wrapText="1"/>
    </xf>
    <xf numFmtId="0" fontId="35" fillId="0" borderId="18" xfId="85" applyFont="1" applyBorder="1" applyAlignment="1">
      <alignment horizontal="center" vertical="center" wrapText="1"/>
    </xf>
    <xf numFmtId="0" fontId="35" fillId="0" borderId="47" xfId="85" applyFont="1" applyBorder="1" applyAlignment="1">
      <alignment horizontal="center" vertical="center" wrapText="1"/>
    </xf>
    <xf numFmtId="167" fontId="24" fillId="0" borderId="49" xfId="85" applyNumberFormat="1" applyFont="1" applyBorder="1" applyAlignment="1" applyProtection="1">
      <alignment vertical="center" wrapText="1"/>
      <protection locked="0"/>
    </xf>
    <xf numFmtId="167" fontId="7" fillId="0" borderId="72" xfId="85" applyNumberFormat="1" applyBorder="1" applyAlignment="1">
      <alignment vertical="center" wrapText="1"/>
    </xf>
    <xf numFmtId="167" fontId="7" fillId="0" borderId="79" xfId="85" applyNumberFormat="1" applyBorder="1" applyAlignment="1">
      <alignment vertical="center" wrapText="1"/>
    </xf>
    <xf numFmtId="0" fontId="18" fillId="0" borderId="73" xfId="85" applyFont="1" applyBorder="1" applyAlignment="1">
      <alignment vertical="center" wrapText="1"/>
    </xf>
    <xf numFmtId="167" fontId="24" fillId="0" borderId="21" xfId="85" applyNumberFormat="1" applyFont="1" applyBorder="1" applyAlignment="1" applyProtection="1">
      <alignment vertical="center" wrapText="1"/>
      <protection locked="0"/>
    </xf>
    <xf numFmtId="0" fontId="7" fillId="0" borderId="41" xfId="85" applyBorder="1" applyAlignment="1">
      <alignment vertical="center" wrapText="1"/>
    </xf>
    <xf numFmtId="167" fontId="7" fillId="0" borderId="55" xfId="85" applyNumberFormat="1" applyBorder="1" applyAlignment="1">
      <alignment vertical="center" wrapText="1"/>
    </xf>
    <xf numFmtId="167" fontId="7" fillId="0" borderId="80" xfId="85" applyNumberFormat="1" applyBorder="1" applyAlignment="1">
      <alignment vertical="center" wrapText="1"/>
    </xf>
    <xf numFmtId="167" fontId="7" fillId="0" borderId="43" xfId="85" applyNumberFormat="1" applyBorder="1" applyAlignment="1">
      <alignment vertical="center" wrapText="1"/>
    </xf>
    <xf numFmtId="167" fontId="7" fillId="0" borderId="63" xfId="85" applyNumberFormat="1" applyBorder="1" applyAlignment="1">
      <alignment vertical="center" wrapText="1"/>
    </xf>
    <xf numFmtId="0" fontId="31" fillId="0" borderId="18" xfId="79" applyFont="1" applyBorder="1"/>
    <xf numFmtId="167" fontId="7" fillId="0" borderId="49" xfId="85" applyNumberFormat="1" applyBorder="1" applyAlignment="1" applyProtection="1">
      <alignment vertical="center" wrapText="1"/>
      <protection locked="0"/>
    </xf>
    <xf numFmtId="167" fontId="32" fillId="0" borderId="22" xfId="85" applyNumberFormat="1" applyFont="1" applyBorder="1" applyAlignment="1">
      <alignment vertical="center" wrapText="1"/>
    </xf>
    <xf numFmtId="167" fontId="32" fillId="0" borderId="23" xfId="85" applyNumberFormat="1" applyFont="1" applyBorder="1" applyAlignment="1">
      <alignment vertical="center" wrapText="1"/>
    </xf>
    <xf numFmtId="167" fontId="7" fillId="0" borderId="59" xfId="85" applyNumberFormat="1" applyBorder="1" applyAlignment="1">
      <alignment vertical="center" wrapText="1"/>
    </xf>
    <xf numFmtId="167" fontId="27" fillId="0" borderId="40" xfId="85" applyNumberFormat="1" applyFont="1" applyBorder="1" applyAlignment="1">
      <alignment vertical="center" wrapText="1"/>
    </xf>
    <xf numFmtId="167" fontId="27" fillId="0" borderId="39" xfId="85" applyNumberFormat="1" applyFont="1" applyBorder="1" applyAlignment="1">
      <alignment vertical="center" wrapText="1"/>
    </xf>
    <xf numFmtId="167" fontId="18" fillId="0" borderId="23" xfId="85" applyNumberFormat="1" applyFont="1" applyBorder="1" applyAlignment="1">
      <alignment vertical="center" wrapText="1"/>
    </xf>
    <xf numFmtId="167" fontId="18" fillId="0" borderId="22" xfId="85" applyNumberFormat="1" applyFont="1" applyBorder="1" applyAlignment="1">
      <alignment vertical="center" wrapText="1"/>
    </xf>
    <xf numFmtId="9" fontId="18" fillId="0" borderId="22" xfId="98" applyFont="1" applyBorder="1" applyAlignment="1">
      <alignment vertical="center" wrapText="1"/>
    </xf>
    <xf numFmtId="167" fontId="39" fillId="0" borderId="31" xfId="85" applyNumberFormat="1" applyFont="1" applyBorder="1" applyAlignment="1">
      <alignment vertical="center" wrapText="1"/>
    </xf>
    <xf numFmtId="167" fontId="39" fillId="0" borderId="30" xfId="85" applyNumberFormat="1" applyFont="1" applyBorder="1" applyAlignment="1">
      <alignment vertical="center" wrapText="1"/>
    </xf>
    <xf numFmtId="167" fontId="22" fillId="0" borderId="35" xfId="85" applyNumberFormat="1" applyFont="1" applyBorder="1" applyAlignment="1">
      <alignment vertical="center" wrapText="1"/>
    </xf>
    <xf numFmtId="167" fontId="22" fillId="0" borderId="34" xfId="85" applyNumberFormat="1" applyFont="1" applyBorder="1" applyAlignment="1">
      <alignment vertical="center" wrapText="1"/>
    </xf>
    <xf numFmtId="167" fontId="22" fillId="0" borderId="40" xfId="85" applyNumberFormat="1" applyFont="1" applyBorder="1" applyAlignment="1">
      <alignment vertical="center" wrapText="1"/>
    </xf>
    <xf numFmtId="167" fontId="22" fillId="0" borderId="39" xfId="85" applyNumberFormat="1" applyFont="1" applyBorder="1" applyAlignment="1">
      <alignment vertical="center" wrapText="1"/>
    </xf>
    <xf numFmtId="167" fontId="22" fillId="0" borderId="51" xfId="85" applyNumberFormat="1" applyFont="1" applyBorder="1" applyAlignment="1">
      <alignment vertical="center" wrapText="1"/>
    </xf>
    <xf numFmtId="167" fontId="22" fillId="0" borderId="50" xfId="85" applyNumberFormat="1" applyFont="1" applyBorder="1" applyAlignment="1">
      <alignment vertical="center" wrapText="1"/>
    </xf>
    <xf numFmtId="167" fontId="39" fillId="0" borderId="35" xfId="85" applyNumberFormat="1" applyFont="1" applyBorder="1" applyAlignment="1">
      <alignment vertical="center" wrapText="1"/>
    </xf>
    <xf numFmtId="167" fontId="39" fillId="0" borderId="34" xfId="85" applyNumberFormat="1" applyFont="1" applyBorder="1" applyAlignment="1">
      <alignment vertical="center" wrapText="1"/>
    </xf>
    <xf numFmtId="167" fontId="18" fillId="0" borderId="35" xfId="85" applyNumberFormat="1" applyFont="1" applyBorder="1" applyAlignment="1">
      <alignment vertical="center" wrapText="1"/>
    </xf>
    <xf numFmtId="167" fontId="18" fillId="0" borderId="34" xfId="85" applyNumberFormat="1" applyFont="1" applyBorder="1" applyAlignment="1">
      <alignment vertical="center" wrapText="1"/>
    </xf>
    <xf numFmtId="0" fontId="18" fillId="0" borderId="35" xfId="85" applyFont="1" applyBorder="1" applyAlignment="1">
      <alignment vertical="center" wrapText="1"/>
    </xf>
    <xf numFmtId="167" fontId="24" fillId="0" borderId="52" xfId="85" applyNumberFormat="1" applyFont="1" applyBorder="1" applyAlignment="1">
      <alignment vertical="center" wrapText="1"/>
    </xf>
    <xf numFmtId="0" fontId="24" fillId="0" borderId="52" xfId="85" applyFont="1" applyBorder="1" applyAlignment="1">
      <alignment vertical="center" wrapText="1"/>
    </xf>
    <xf numFmtId="167" fontId="24" fillId="0" borderId="31" xfId="85" applyNumberFormat="1" applyFont="1" applyBorder="1" applyAlignment="1">
      <alignment vertical="center" wrapText="1"/>
    </xf>
    <xf numFmtId="167" fontId="24" fillId="0" borderId="30" xfId="85" applyNumberFormat="1" applyFont="1" applyBorder="1" applyAlignment="1">
      <alignment vertical="center" wrapText="1"/>
    </xf>
    <xf numFmtId="0" fontId="24" fillId="0" borderId="31" xfId="85" applyFont="1" applyBorder="1" applyAlignment="1">
      <alignment vertical="center" wrapText="1"/>
    </xf>
    <xf numFmtId="0" fontId="23" fillId="0" borderId="27" xfId="79" applyFont="1" applyBorder="1" applyAlignment="1">
      <alignment horizontal="center"/>
    </xf>
    <xf numFmtId="0" fontId="23" fillId="0" borderId="18" xfId="79" applyFont="1" applyBorder="1" applyAlignment="1">
      <alignment horizontal="center"/>
    </xf>
    <xf numFmtId="0" fontId="43" fillId="0" borderId="18" xfId="85" applyFont="1" applyBorder="1" applyAlignment="1">
      <alignment vertical="center" wrapText="1"/>
    </xf>
    <xf numFmtId="167" fontId="39" fillId="0" borderId="51" xfId="85" applyNumberFormat="1" applyFont="1" applyBorder="1" applyAlignment="1">
      <alignment vertical="center" wrapText="1"/>
    </xf>
    <xf numFmtId="167" fontId="39" fillId="0" borderId="50" xfId="85" applyNumberFormat="1" applyFont="1" applyBorder="1" applyAlignment="1">
      <alignment vertical="center" wrapText="1"/>
    </xf>
    <xf numFmtId="167" fontId="30" fillId="0" borderId="23" xfId="85" applyNumberFormat="1" applyFont="1" applyBorder="1" applyAlignment="1">
      <alignment horizontal="left" vertical="center" wrapText="1"/>
    </xf>
    <xf numFmtId="167" fontId="30" fillId="0" borderId="22" xfId="85" applyNumberFormat="1" applyFont="1" applyBorder="1" applyAlignment="1">
      <alignment horizontal="left" vertical="center" wrapText="1"/>
    </xf>
    <xf numFmtId="167" fontId="24" fillId="0" borderId="72" xfId="85" applyNumberFormat="1" applyFont="1" applyBorder="1" applyAlignment="1">
      <alignment vertical="center" wrapText="1"/>
    </xf>
    <xf numFmtId="0" fontId="24" fillId="0" borderId="73" xfId="85" applyFont="1" applyBorder="1" applyAlignment="1">
      <alignment vertical="center" wrapText="1"/>
    </xf>
    <xf numFmtId="0" fontId="35" fillId="0" borderId="27" xfId="85" applyFont="1" applyBorder="1" applyAlignment="1">
      <alignment horizontal="center" vertical="center" wrapText="1"/>
    </xf>
    <xf numFmtId="0" fontId="18" fillId="0" borderId="22" xfId="85" applyFont="1" applyBorder="1" applyAlignment="1">
      <alignment horizontal="center" vertical="center" wrapText="1"/>
    </xf>
    <xf numFmtId="0" fontId="7" fillId="0" borderId="50" xfId="85" applyBorder="1" applyAlignment="1">
      <alignment vertical="center" wrapText="1"/>
    </xf>
    <xf numFmtId="0" fontId="45" fillId="0" borderId="16" xfId="85" applyFont="1" applyBorder="1" applyAlignment="1">
      <alignment vertical="center" wrapText="1"/>
    </xf>
    <xf numFmtId="167" fontId="21" fillId="0" borderId="33" xfId="54" applyNumberFormat="1" applyFont="1" applyBorder="1"/>
    <xf numFmtId="0" fontId="46" fillId="0" borderId="16" xfId="79" applyFont="1" applyBorder="1"/>
    <xf numFmtId="0" fontId="46" fillId="0" borderId="16" xfId="85" applyFont="1" applyBorder="1" applyAlignment="1">
      <alignment vertical="center" wrapText="1"/>
    </xf>
    <xf numFmtId="167" fontId="22" fillId="0" borderId="31" xfId="85" applyNumberFormat="1" applyFont="1" applyBorder="1" applyAlignment="1">
      <alignment vertical="center" wrapText="1"/>
    </xf>
    <xf numFmtId="167" fontId="22" fillId="0" borderId="30" xfId="85" applyNumberFormat="1" applyFont="1" applyBorder="1" applyAlignment="1">
      <alignment vertical="center" wrapText="1"/>
    </xf>
    <xf numFmtId="167" fontId="39" fillId="0" borderId="40" xfId="85" applyNumberFormat="1" applyFont="1" applyBorder="1" applyAlignment="1">
      <alignment vertical="center" wrapText="1"/>
    </xf>
    <xf numFmtId="167" fontId="24" fillId="0" borderId="40" xfId="85" applyNumberFormat="1" applyFont="1" applyBorder="1" applyAlignment="1">
      <alignment vertical="center" wrapText="1"/>
    </xf>
    <xf numFmtId="167" fontId="24" fillId="0" borderId="39" xfId="85" applyNumberFormat="1" applyFont="1" applyBorder="1" applyAlignment="1">
      <alignment vertical="center" wrapText="1"/>
    </xf>
    <xf numFmtId="167" fontId="23" fillId="0" borderId="70" xfId="79" applyNumberFormat="1" applyFont="1" applyBorder="1"/>
    <xf numFmtId="167" fontId="39" fillId="0" borderId="23" xfId="85" applyNumberFormat="1" applyFont="1" applyBorder="1" applyAlignment="1">
      <alignment vertical="center" wrapText="1"/>
    </xf>
    <xf numFmtId="167" fontId="39" fillId="0" borderId="22" xfId="85" applyNumberFormat="1" applyFont="1" applyBorder="1" applyAlignment="1">
      <alignment vertical="center" wrapText="1"/>
    </xf>
    <xf numFmtId="0" fontId="23" fillId="0" borderId="58" xfId="79" applyFont="1" applyBorder="1" applyAlignment="1">
      <alignment horizontal="center"/>
    </xf>
    <xf numFmtId="0" fontId="31" fillId="0" borderId="28" xfId="79" applyFont="1" applyBorder="1"/>
    <xf numFmtId="167" fontId="39" fillId="0" borderId="55" xfId="85" applyNumberFormat="1" applyFont="1" applyBorder="1" applyAlignment="1">
      <alignment vertical="center" wrapText="1"/>
    </xf>
    <xf numFmtId="167" fontId="39" fillId="0" borderId="54" xfId="85" applyNumberFormat="1" applyFont="1" applyBorder="1" applyAlignment="1">
      <alignment vertical="center" wrapText="1"/>
    </xf>
    <xf numFmtId="0" fontId="39" fillId="0" borderId="55" xfId="85" applyFont="1" applyBorder="1" applyAlignment="1">
      <alignment vertical="center" wrapText="1"/>
    </xf>
    <xf numFmtId="167" fontId="46" fillId="0" borderId="33" xfId="79" applyNumberFormat="1" applyFont="1" applyBorder="1"/>
    <xf numFmtId="167" fontId="47" fillId="0" borderId="35" xfId="85" applyNumberFormat="1" applyFont="1" applyBorder="1" applyAlignment="1">
      <alignment vertical="center" wrapText="1"/>
    </xf>
    <xf numFmtId="167" fontId="47" fillId="0" borderId="34" xfId="85" applyNumberFormat="1" applyFont="1" applyBorder="1" applyAlignment="1">
      <alignment vertical="center" wrapText="1"/>
    </xf>
    <xf numFmtId="0" fontId="47" fillId="0" borderId="35" xfId="85" applyFont="1" applyBorder="1" applyAlignment="1">
      <alignment vertical="center" wrapText="1"/>
    </xf>
    <xf numFmtId="167" fontId="47" fillId="0" borderId="30" xfId="85" applyNumberFormat="1" applyFont="1" applyBorder="1" applyAlignment="1">
      <alignment vertical="center" wrapText="1"/>
    </xf>
    <xf numFmtId="167" fontId="46" fillId="0" borderId="69" xfId="79" applyNumberFormat="1" applyFont="1" applyBorder="1"/>
    <xf numFmtId="167" fontId="47" fillId="0" borderId="51" xfId="85" applyNumberFormat="1" applyFont="1" applyBorder="1" applyAlignment="1">
      <alignment vertical="center" wrapText="1"/>
    </xf>
    <xf numFmtId="0" fontId="47" fillId="0" borderId="51" xfId="85" applyFont="1" applyBorder="1" applyAlignment="1">
      <alignment vertical="center" wrapText="1"/>
    </xf>
    <xf numFmtId="167" fontId="7" fillId="0" borderId="71" xfId="85" applyNumberFormat="1" applyBorder="1" applyAlignment="1">
      <alignment vertical="center" wrapText="1"/>
    </xf>
    <xf numFmtId="167" fontId="7" fillId="0" borderId="53" xfId="85" applyNumberFormat="1" applyBorder="1" applyAlignment="1">
      <alignment vertical="center" wrapText="1"/>
    </xf>
    <xf numFmtId="0" fontId="24" fillId="0" borderId="78" xfId="85" applyFont="1" applyBorder="1" applyAlignment="1">
      <alignment vertical="center" wrapText="1"/>
    </xf>
    <xf numFmtId="0" fontId="7" fillId="0" borderId="52" xfId="85" applyBorder="1" applyAlignment="1">
      <alignment vertical="center" wrapText="1"/>
    </xf>
    <xf numFmtId="0" fontId="7" fillId="0" borderId="72" xfId="85" applyBorder="1" applyAlignment="1">
      <alignment vertical="center" wrapText="1"/>
    </xf>
    <xf numFmtId="0" fontId="24" fillId="0" borderId="53" xfId="85" applyFont="1" applyBorder="1" applyAlignment="1">
      <alignment vertical="center" wrapText="1"/>
    </xf>
    <xf numFmtId="167" fontId="18" fillId="0" borderId="49" xfId="85" applyNumberFormat="1" applyFont="1" applyBorder="1" applyAlignment="1" applyProtection="1">
      <alignment vertical="center" wrapText="1"/>
      <protection locked="0"/>
    </xf>
    <xf numFmtId="167" fontId="18" fillId="0" borderId="72" xfId="85" applyNumberFormat="1" applyFont="1" applyBorder="1" applyAlignment="1">
      <alignment vertical="center" wrapText="1"/>
    </xf>
    <xf numFmtId="167" fontId="18" fillId="0" borderId="41" xfId="85" applyNumberFormat="1" applyFont="1" applyBorder="1" applyAlignment="1">
      <alignment vertical="center" wrapText="1"/>
    </xf>
    <xf numFmtId="0" fontId="7" fillId="0" borderId="55" xfId="85" applyBorder="1" applyAlignment="1">
      <alignment vertical="center" wrapText="1"/>
    </xf>
    <xf numFmtId="0" fontId="23" fillId="0" borderId="73" xfId="85" applyFont="1" applyBorder="1" applyAlignment="1">
      <alignment vertical="center" wrapText="1"/>
    </xf>
    <xf numFmtId="0" fontId="35" fillId="0" borderId="57" xfId="85" applyFont="1" applyBorder="1" applyAlignment="1">
      <alignment horizontal="center" vertical="center" wrapText="1"/>
    </xf>
    <xf numFmtId="0" fontId="23" fillId="0" borderId="78" xfId="85" applyFont="1" applyBorder="1" applyAlignment="1">
      <alignment vertical="center" wrapText="1"/>
    </xf>
    <xf numFmtId="9" fontId="22" fillId="0" borderId="30" xfId="98" applyFont="1" applyBorder="1" applyAlignment="1">
      <alignment vertical="center" wrapText="1"/>
    </xf>
    <xf numFmtId="0" fontId="3" fillId="0" borderId="0" xfId="79"/>
    <xf numFmtId="0" fontId="46" fillId="0" borderId="65" xfId="79" applyFont="1" applyBorder="1"/>
    <xf numFmtId="0" fontId="48" fillId="0" borderId="16" xfId="79" applyFont="1" applyBorder="1"/>
    <xf numFmtId="0" fontId="45" fillId="0" borderId="16" xfId="79" applyFont="1" applyBorder="1"/>
    <xf numFmtId="167" fontId="21" fillId="0" borderId="46" xfId="79" applyNumberFormat="1" applyFont="1" applyBorder="1"/>
    <xf numFmtId="167" fontId="24" fillId="0" borderId="34" xfId="85" applyNumberFormat="1" applyFont="1" applyBorder="1" applyAlignment="1">
      <alignment vertical="center" wrapText="1"/>
    </xf>
    <xf numFmtId="167" fontId="21" fillId="0" borderId="30" xfId="85" applyNumberFormat="1" applyFont="1" applyBorder="1" applyAlignment="1">
      <alignment vertical="center" wrapText="1"/>
    </xf>
    <xf numFmtId="167" fontId="21" fillId="0" borderId="31" xfId="85" applyNumberFormat="1" applyFont="1" applyBorder="1" applyAlignment="1">
      <alignment vertical="center" wrapText="1"/>
    </xf>
    <xf numFmtId="0" fontId="21" fillId="0" borderId="32" xfId="85" applyFont="1" applyBorder="1" applyAlignment="1">
      <alignment horizontal="center" vertical="center" wrapText="1"/>
    </xf>
    <xf numFmtId="0" fontId="21" fillId="0" borderId="16" xfId="85" applyFont="1" applyBorder="1" applyAlignment="1">
      <alignment horizontal="center" vertical="center" wrapText="1"/>
    </xf>
    <xf numFmtId="167" fontId="21" fillId="0" borderId="34" xfId="85" applyNumberFormat="1" applyFont="1" applyBorder="1" applyAlignment="1">
      <alignment vertical="center" wrapText="1"/>
    </xf>
    <xf numFmtId="167" fontId="21" fillId="0" borderId="35" xfId="85" applyNumberFormat="1" applyFont="1" applyBorder="1" applyAlignment="1">
      <alignment vertical="center" wrapText="1"/>
    </xf>
    <xf numFmtId="167" fontId="23" fillId="0" borderId="34" xfId="85" applyNumberFormat="1" applyFont="1" applyBorder="1" applyAlignment="1">
      <alignment vertical="center" wrapText="1"/>
    </xf>
    <xf numFmtId="0" fontId="21" fillId="0" borderId="36" xfId="85" applyFont="1" applyBorder="1" applyAlignment="1">
      <alignment horizontal="center" vertical="center" wrapText="1"/>
    </xf>
    <xf numFmtId="0" fontId="21" fillId="0" borderId="37" xfId="85" applyFont="1" applyBorder="1" applyAlignment="1">
      <alignment horizontal="center" vertical="center" wrapText="1"/>
    </xf>
    <xf numFmtId="167" fontId="23" fillId="0" borderId="39" xfId="85" applyNumberFormat="1" applyFont="1" applyBorder="1" applyAlignment="1">
      <alignment vertical="center" wrapText="1"/>
    </xf>
    <xf numFmtId="167" fontId="31" fillId="0" borderId="22" xfId="85" applyNumberFormat="1" applyFont="1" applyBorder="1" applyAlignment="1">
      <alignment vertical="center" wrapText="1"/>
    </xf>
    <xf numFmtId="0" fontId="39" fillId="0" borderId="23" xfId="85" applyFont="1" applyBorder="1" applyAlignment="1">
      <alignment horizontal="center" vertical="center" wrapText="1"/>
    </xf>
    <xf numFmtId="0" fontId="39" fillId="0" borderId="71" xfId="85" applyFont="1" applyBorder="1" applyAlignment="1">
      <alignment horizontal="center" vertical="center" wrapText="1"/>
    </xf>
    <xf numFmtId="0" fontId="30" fillId="0" borderId="71" xfId="85" applyFont="1" applyBorder="1" applyAlignment="1">
      <alignment vertical="center" wrapText="1"/>
    </xf>
    <xf numFmtId="167" fontId="32" fillId="0" borderId="53" xfId="85" applyNumberFormat="1" applyFont="1" applyBorder="1" applyAlignment="1">
      <alignment vertical="center" wrapText="1"/>
    </xf>
    <xf numFmtId="167" fontId="31" fillId="0" borderId="23" xfId="85" applyNumberFormat="1" applyFont="1" applyBorder="1" applyAlignment="1">
      <alignment vertical="center" wrapText="1"/>
    </xf>
    <xf numFmtId="0" fontId="35" fillId="0" borderId="23" xfId="85" applyFont="1" applyBorder="1" applyAlignment="1">
      <alignment horizontal="center" vertical="center" wrapText="1"/>
    </xf>
    <xf numFmtId="0" fontId="35" fillId="0" borderId="71" xfId="85" applyFont="1" applyBorder="1" applyAlignment="1">
      <alignment horizontal="center" vertical="center" wrapText="1"/>
    </xf>
    <xf numFmtId="0" fontId="19" fillId="0" borderId="71" xfId="85" applyFont="1" applyBorder="1" applyAlignment="1">
      <alignment vertical="center" wrapText="1"/>
    </xf>
    <xf numFmtId="167" fontId="42" fillId="0" borderId="53" xfId="85" applyNumberFormat="1" applyFont="1" applyBorder="1" applyAlignment="1">
      <alignment vertical="center" wrapText="1"/>
    </xf>
    <xf numFmtId="167" fontId="39" fillId="0" borderId="43" xfId="85" applyNumberFormat="1" applyFont="1" applyBorder="1" applyAlignment="1">
      <alignment vertical="center" wrapText="1"/>
    </xf>
    <xf numFmtId="167" fontId="39" fillId="0" borderId="72" xfId="85" applyNumberFormat="1" applyFont="1" applyBorder="1" applyAlignment="1">
      <alignment vertical="center" wrapText="1"/>
    </xf>
    <xf numFmtId="167" fontId="30" fillId="0" borderId="50" xfId="85" applyNumberFormat="1" applyFont="1" applyBorder="1" applyAlignment="1">
      <alignment horizontal="left" vertical="center" wrapText="1"/>
    </xf>
    <xf numFmtId="167" fontId="30" fillId="0" borderId="51" xfId="85" applyNumberFormat="1" applyFont="1" applyBorder="1" applyAlignment="1">
      <alignment horizontal="left" vertical="center" wrapText="1"/>
    </xf>
    <xf numFmtId="0" fontId="30" fillId="0" borderId="22" xfId="85" applyFont="1" applyBorder="1" applyAlignment="1">
      <alignment horizontal="left" vertical="center" wrapText="1"/>
    </xf>
    <xf numFmtId="167" fontId="30" fillId="0" borderId="21" xfId="85" applyNumberFormat="1" applyFont="1" applyBorder="1" applyAlignment="1">
      <alignment vertical="center" wrapText="1"/>
    </xf>
    <xf numFmtId="0" fontId="30" fillId="0" borderId="63" xfId="85" quotePrefix="1" applyFont="1" applyBorder="1" applyAlignment="1">
      <alignment horizontal="right" vertical="center"/>
    </xf>
    <xf numFmtId="0" fontId="30" fillId="0" borderId="53" xfId="85" applyFont="1" applyBorder="1" applyAlignment="1">
      <alignment horizontal="center" vertical="center" wrapText="1"/>
    </xf>
    <xf numFmtId="0" fontId="7" fillId="0" borderId="70" xfId="85" applyBorder="1" applyAlignment="1">
      <alignment vertical="center" wrapText="1"/>
    </xf>
    <xf numFmtId="0" fontId="30" fillId="0" borderId="76" xfId="85" applyFont="1" applyBorder="1" applyAlignment="1">
      <alignment horizontal="center" vertical="center" wrapText="1"/>
    </xf>
    <xf numFmtId="0" fontId="40" fillId="0" borderId="60" xfId="79" applyFont="1" applyBorder="1"/>
    <xf numFmtId="0" fontId="17" fillId="0" borderId="46" xfId="85" applyFont="1" applyBorder="1" applyAlignment="1">
      <alignment vertical="center" wrapText="1"/>
    </xf>
    <xf numFmtId="0" fontId="25" fillId="0" borderId="34" xfId="85" applyFont="1" applyBorder="1" applyAlignment="1">
      <alignment vertical="center" wrapText="1"/>
    </xf>
    <xf numFmtId="0" fontId="25" fillId="0" borderId="59" xfId="85" applyFont="1" applyBorder="1" applyAlignment="1">
      <alignment vertical="center" wrapText="1"/>
    </xf>
    <xf numFmtId="9" fontId="22" fillId="0" borderId="34" xfId="98" applyFont="1" applyBorder="1" applyAlignment="1">
      <alignment vertical="center" wrapText="1"/>
    </xf>
    <xf numFmtId="0" fontId="25" fillId="0" borderId="46" xfId="85" applyFont="1" applyBorder="1" applyAlignment="1">
      <alignment vertical="center" wrapText="1"/>
    </xf>
    <xf numFmtId="0" fontId="43" fillId="0" borderId="65" xfId="85" applyFont="1" applyBorder="1" applyAlignment="1">
      <alignment vertical="center" wrapText="1"/>
    </xf>
    <xf numFmtId="0" fontId="25" fillId="0" borderId="77" xfId="85" applyFont="1" applyBorder="1" applyAlignment="1">
      <alignment vertical="center" wrapText="1"/>
    </xf>
    <xf numFmtId="0" fontId="25" fillId="0" borderId="39" xfId="85" applyFont="1" applyBorder="1" applyAlignment="1">
      <alignment vertical="center" wrapText="1"/>
    </xf>
    <xf numFmtId="167" fontId="21" fillId="0" borderId="65" xfId="85" applyNumberFormat="1" applyFont="1" applyBorder="1" applyAlignment="1">
      <alignment vertical="center" wrapText="1"/>
    </xf>
    <xf numFmtId="0" fontId="21" fillId="0" borderId="46" xfId="79" applyFont="1" applyBorder="1"/>
    <xf numFmtId="0" fontId="25" fillId="0" borderId="70" xfId="85" applyFont="1" applyBorder="1" applyAlignment="1">
      <alignment vertical="center" wrapText="1"/>
    </xf>
    <xf numFmtId="0" fontId="25" fillId="0" borderId="50" xfId="85" applyFont="1" applyBorder="1" applyAlignment="1">
      <alignment vertical="center" wrapText="1"/>
    </xf>
    <xf numFmtId="0" fontId="49" fillId="0" borderId="53" xfId="85" applyFont="1" applyBorder="1" applyAlignment="1">
      <alignment vertical="center" wrapText="1"/>
    </xf>
    <xf numFmtId="0" fontId="49" fillId="0" borderId="22" xfId="85" applyFont="1" applyBorder="1" applyAlignment="1">
      <alignment vertical="center" wrapText="1"/>
    </xf>
    <xf numFmtId="0" fontId="25" fillId="0" borderId="76" xfId="85" applyFont="1" applyBorder="1" applyAlignment="1">
      <alignment vertical="center" wrapText="1"/>
    </xf>
    <xf numFmtId="0" fontId="25" fillId="0" borderId="30" xfId="85" applyFont="1" applyBorder="1" applyAlignment="1">
      <alignment vertical="center" wrapText="1"/>
    </xf>
    <xf numFmtId="0" fontId="21" fillId="0" borderId="47" xfId="79" applyFont="1" applyBorder="1" applyAlignment="1">
      <alignment horizontal="center"/>
    </xf>
    <xf numFmtId="0" fontId="46" fillId="0" borderId="81" xfId="85" applyFont="1" applyBorder="1" applyAlignment="1">
      <alignment vertical="center" wrapText="1"/>
    </xf>
    <xf numFmtId="0" fontId="49" fillId="0" borderId="46" xfId="85" applyFont="1" applyBorder="1" applyAlignment="1">
      <alignment vertical="center" wrapText="1"/>
    </xf>
    <xf numFmtId="0" fontId="49" fillId="0" borderId="34" xfId="85" applyFont="1" applyBorder="1" applyAlignment="1">
      <alignment vertical="center" wrapText="1"/>
    </xf>
    <xf numFmtId="0" fontId="25" fillId="0" borderId="34" xfId="79" applyFont="1" applyBorder="1"/>
    <xf numFmtId="0" fontId="49" fillId="0" borderId="77" xfId="85" applyFont="1" applyBorder="1" applyAlignment="1">
      <alignment vertical="center" wrapText="1"/>
    </xf>
    <xf numFmtId="0" fontId="49" fillId="0" borderId="39" xfId="85" applyFont="1" applyBorder="1" applyAlignment="1">
      <alignment vertical="center" wrapText="1"/>
    </xf>
    <xf numFmtId="0" fontId="21" fillId="0" borderId="58" xfId="79" applyFont="1" applyBorder="1" applyAlignment="1">
      <alignment horizontal="center"/>
    </xf>
    <xf numFmtId="0" fontId="39" fillId="0" borderId="44" xfId="85" applyFont="1" applyBorder="1" applyAlignment="1">
      <alignment horizontal="center" vertical="center" wrapText="1"/>
    </xf>
    <xf numFmtId="0" fontId="39" fillId="0" borderId="14" xfId="85" applyFont="1" applyBorder="1" applyAlignment="1">
      <alignment horizontal="center" vertical="center" wrapText="1"/>
    </xf>
    <xf numFmtId="0" fontId="49" fillId="0" borderId="41" xfId="85" applyFont="1" applyBorder="1" applyAlignment="1">
      <alignment vertical="center" wrapText="1"/>
    </xf>
    <xf numFmtId="0" fontId="39" fillId="0" borderId="51" xfId="85" applyFont="1" applyBorder="1" applyAlignment="1">
      <alignment horizontal="center" vertical="center" wrapText="1"/>
    </xf>
    <xf numFmtId="167" fontId="39" fillId="0" borderId="70" xfId="85" applyNumberFormat="1" applyFont="1" applyBorder="1" applyAlignment="1" applyProtection="1">
      <alignment vertical="center" wrapText="1"/>
      <protection locked="0"/>
    </xf>
    <xf numFmtId="0" fontId="39" fillId="0" borderId="70" xfId="85" applyFont="1" applyBorder="1" applyAlignment="1">
      <alignment vertical="center" wrapText="1"/>
    </xf>
    <xf numFmtId="0" fontId="7" fillId="0" borderId="51" xfId="85" applyBorder="1" applyAlignment="1">
      <alignment horizontal="left" vertical="center" wrapText="1"/>
    </xf>
    <xf numFmtId="0" fontId="30" fillId="0" borderId="75" xfId="85" applyFont="1" applyBorder="1" applyAlignment="1">
      <alignment horizontal="center" vertical="center" wrapText="1"/>
    </xf>
    <xf numFmtId="0" fontId="50" fillId="0" borderId="19" xfId="85" applyFont="1" applyBorder="1" applyAlignment="1">
      <alignment horizontal="center" vertical="center" wrapText="1"/>
    </xf>
    <xf numFmtId="0" fontId="18" fillId="0" borderId="53" xfId="85" applyFont="1" applyBorder="1" applyAlignment="1">
      <alignment vertical="center" wrapText="1"/>
    </xf>
    <xf numFmtId="0" fontId="18" fillId="0" borderId="22" xfId="85" applyFont="1" applyBorder="1" applyAlignment="1">
      <alignment vertical="center" wrapText="1"/>
    </xf>
    <xf numFmtId="167" fontId="24" fillId="0" borderId="33" xfId="85" applyNumberFormat="1" applyFont="1" applyBorder="1" applyAlignment="1" applyProtection="1">
      <alignment vertical="center" wrapText="1"/>
      <protection locked="0"/>
    </xf>
    <xf numFmtId="0" fontId="18" fillId="0" borderId="76" xfId="85" applyFont="1" applyBorder="1" applyAlignment="1">
      <alignment vertical="center" wrapText="1"/>
    </xf>
    <xf numFmtId="0" fontId="18" fillId="0" borderId="30" xfId="85" applyFont="1" applyBorder="1" applyAlignment="1">
      <alignment vertical="center" wrapText="1"/>
    </xf>
    <xf numFmtId="0" fontId="21" fillId="0" borderId="16" xfId="85" applyFont="1" applyBorder="1" applyAlignment="1">
      <alignment vertical="center" wrapText="1"/>
    </xf>
    <xf numFmtId="0" fontId="7" fillId="0" borderId="46" xfId="85" applyBorder="1" applyAlignment="1">
      <alignment vertical="center" wrapText="1"/>
    </xf>
    <xf numFmtId="0" fontId="30" fillId="0" borderId="74" xfId="85" applyFont="1" applyBorder="1" applyAlignment="1">
      <alignment horizontal="center" vertical="center" wrapText="1"/>
    </xf>
    <xf numFmtId="0" fontId="7" fillId="0" borderId="59" xfId="85" applyBorder="1" applyAlignment="1">
      <alignment vertical="center" wrapText="1"/>
    </xf>
    <xf numFmtId="0" fontId="25" fillId="0" borderId="65" xfId="85" applyFont="1" applyBorder="1" applyAlignment="1">
      <alignment vertical="center" wrapText="1"/>
    </xf>
    <xf numFmtId="0" fontId="18" fillId="0" borderId="34" xfId="85" applyFont="1" applyBorder="1" applyAlignment="1">
      <alignment vertical="center" wrapText="1"/>
    </xf>
    <xf numFmtId="0" fontId="7" fillId="0" borderId="30" xfId="85" applyBorder="1" applyAlignment="1">
      <alignment vertical="center" wrapText="1"/>
    </xf>
    <xf numFmtId="0" fontId="7" fillId="0" borderId="76" xfId="85" applyBorder="1" applyAlignment="1">
      <alignment vertical="center" wrapText="1"/>
    </xf>
    <xf numFmtId="0" fontId="22" fillId="0" borderId="16" xfId="85" applyFont="1" applyBorder="1" applyAlignment="1">
      <alignment vertical="center" wrapText="1"/>
    </xf>
    <xf numFmtId="0" fontId="39" fillId="0" borderId="67" xfId="85" applyFont="1" applyBorder="1" applyAlignment="1">
      <alignment horizontal="center" vertical="center" wrapText="1"/>
    </xf>
    <xf numFmtId="0" fontId="39" fillId="0" borderId="68" xfId="85" applyFont="1" applyBorder="1" applyAlignment="1">
      <alignment horizontal="center" vertical="center" wrapText="1"/>
    </xf>
    <xf numFmtId="0" fontId="18" fillId="0" borderId="41" xfId="85" applyFont="1" applyBorder="1" applyAlignment="1">
      <alignment vertical="center" wrapText="1"/>
    </xf>
    <xf numFmtId="0" fontId="7" fillId="0" borderId="82" xfId="85" applyBorder="1" applyAlignment="1">
      <alignment vertical="center" wrapText="1"/>
    </xf>
    <xf numFmtId="0" fontId="51" fillId="0" borderId="0" xfId="79" applyFont="1"/>
    <xf numFmtId="0" fontId="30" fillId="0" borderId="37" xfId="85" applyFont="1" applyBorder="1" applyAlignment="1" applyProtection="1">
      <alignment horizontal="left" vertical="center"/>
      <protection locked="0"/>
    </xf>
    <xf numFmtId="0" fontId="30" fillId="0" borderId="38" xfId="85" applyFont="1" applyBorder="1" applyAlignment="1" applyProtection="1">
      <alignment horizontal="right" vertical="center"/>
      <protection locked="0"/>
    </xf>
    <xf numFmtId="0" fontId="18" fillId="0" borderId="56" xfId="85" applyFont="1" applyBorder="1" applyAlignment="1">
      <alignment horizontal="center" vertical="center" wrapText="1"/>
    </xf>
    <xf numFmtId="0" fontId="18" fillId="0" borderId="74" xfId="85" applyFont="1" applyBorder="1" applyAlignment="1">
      <alignment horizontal="center" vertical="center" wrapText="1"/>
    </xf>
    <xf numFmtId="0" fontId="30" fillId="0" borderId="80" xfId="85" applyFont="1" applyBorder="1" applyAlignment="1">
      <alignment horizontal="center" vertical="center" wrapText="1"/>
    </xf>
    <xf numFmtId="0" fontId="30" fillId="0" borderId="83" xfId="85" applyFont="1" applyBorder="1" applyAlignment="1">
      <alignment horizontal="center" vertical="center" wrapText="1"/>
    </xf>
    <xf numFmtId="0" fontId="21" fillId="0" borderId="34" xfId="79" applyFont="1" applyBorder="1"/>
    <xf numFmtId="0" fontId="21" fillId="0" borderId="59" xfId="79" applyFont="1" applyBorder="1"/>
    <xf numFmtId="167" fontId="21" fillId="0" borderId="34" xfId="79" applyNumberFormat="1" applyFont="1" applyBorder="1"/>
    <xf numFmtId="167" fontId="21" fillId="0" borderId="41" xfId="79" applyNumberFormat="1" applyFont="1" applyBorder="1"/>
    <xf numFmtId="167" fontId="21" fillId="0" borderId="38" xfId="79" applyNumberFormat="1" applyFont="1" applyBorder="1"/>
    <xf numFmtId="167" fontId="21" fillId="0" borderId="79" xfId="79" applyNumberFormat="1" applyFont="1" applyBorder="1"/>
    <xf numFmtId="0" fontId="21" fillId="0" borderId="84" xfId="79" applyFont="1" applyBorder="1"/>
    <xf numFmtId="167" fontId="23" fillId="0" borderId="43" xfId="79" applyNumberFormat="1" applyFont="1" applyBorder="1"/>
    <xf numFmtId="0" fontId="23" fillId="0" borderId="85" xfId="79" applyFont="1" applyBorder="1"/>
    <xf numFmtId="167" fontId="21" fillId="0" borderId="75" xfId="79" applyNumberFormat="1" applyFont="1" applyBorder="1"/>
    <xf numFmtId="0" fontId="21" fillId="0" borderId="74" xfId="79" applyFont="1" applyBorder="1"/>
    <xf numFmtId="167" fontId="23" fillId="0" borderId="22" xfId="79" applyNumberFormat="1" applyFont="1" applyBorder="1"/>
    <xf numFmtId="0" fontId="23" fillId="0" borderId="71" xfId="79" applyFont="1" applyBorder="1"/>
    <xf numFmtId="167" fontId="21" fillId="0" borderId="50" xfId="79" applyNumberFormat="1" applyFont="1" applyBorder="1"/>
    <xf numFmtId="167" fontId="23" fillId="0" borderId="34" xfId="79" applyNumberFormat="1" applyFont="1" applyBorder="1"/>
    <xf numFmtId="0" fontId="23" fillId="0" borderId="59" xfId="79" applyFont="1" applyBorder="1"/>
    <xf numFmtId="167" fontId="23" fillId="0" borderId="39" xfId="79" applyNumberFormat="1" applyFont="1" applyBorder="1"/>
    <xf numFmtId="0" fontId="23" fillId="0" borderId="66" xfId="79" applyFont="1" applyBorder="1"/>
    <xf numFmtId="0" fontId="23" fillId="0" borderId="22" xfId="79" applyFont="1" applyBorder="1"/>
    <xf numFmtId="0" fontId="21" fillId="0" borderId="36" xfId="79" applyFont="1" applyBorder="1" applyAlignment="1">
      <alignment horizontal="center"/>
    </xf>
    <xf numFmtId="0" fontId="21" fillId="0" borderId="37" xfId="79" applyFont="1" applyBorder="1" applyAlignment="1">
      <alignment horizontal="center"/>
    </xf>
    <xf numFmtId="0" fontId="31" fillId="0" borderId="37" xfId="79" applyFont="1" applyBorder="1"/>
    <xf numFmtId="167" fontId="31" fillId="0" borderId="38" xfId="54" applyNumberFormat="1" applyFont="1" applyBorder="1"/>
    <xf numFmtId="0" fontId="31" fillId="0" borderId="57" xfId="85" applyFont="1" applyBorder="1" applyAlignment="1">
      <alignment horizontal="center" vertical="center" wrapText="1"/>
    </xf>
    <xf numFmtId="0" fontId="31" fillId="0" borderId="25" xfId="85" applyFont="1" applyBorder="1" applyAlignment="1">
      <alignment horizontal="center" vertical="center" wrapText="1"/>
    </xf>
    <xf numFmtId="0" fontId="30" fillId="0" borderId="25" xfId="85" applyFont="1" applyBorder="1" applyAlignment="1">
      <alignment horizontal="left" vertical="center" wrapText="1"/>
    </xf>
    <xf numFmtId="167" fontId="30" fillId="0" borderId="26" xfId="85" applyNumberFormat="1" applyFont="1" applyBorder="1" applyAlignment="1">
      <alignment horizontal="left" vertical="center" wrapText="1"/>
    </xf>
    <xf numFmtId="167" fontId="21" fillId="0" borderId="22" xfId="79" applyNumberFormat="1" applyFont="1" applyBorder="1"/>
    <xf numFmtId="167" fontId="21" fillId="0" borderId="53" xfId="79" applyNumberFormat="1" applyFont="1" applyBorder="1"/>
    <xf numFmtId="0" fontId="21" fillId="0" borderId="71" xfId="79" applyFont="1" applyBorder="1"/>
    <xf numFmtId="0" fontId="21" fillId="0" borderId="19" xfId="85" applyFont="1" applyBorder="1" applyAlignment="1">
      <alignment horizontal="center" vertical="center" wrapText="1"/>
    </xf>
    <xf numFmtId="0" fontId="20" fillId="0" borderId="20" xfId="85" applyFont="1" applyBorder="1" applyAlignment="1">
      <alignment horizontal="center" vertical="center" wrapText="1"/>
    </xf>
    <xf numFmtId="0" fontId="21" fillId="0" borderId="27" xfId="85" applyFont="1" applyBorder="1" applyAlignment="1">
      <alignment horizontal="center" vertical="center" wrapText="1"/>
    </xf>
    <xf numFmtId="0" fontId="21" fillId="0" borderId="18" xfId="85" applyFont="1" applyBorder="1" applyAlignment="1">
      <alignment horizontal="center" vertical="center" wrapText="1"/>
    </xf>
    <xf numFmtId="0" fontId="22" fillId="0" borderId="18" xfId="85" applyFont="1" applyBorder="1" applyAlignment="1">
      <alignment vertical="center" wrapText="1"/>
    </xf>
    <xf numFmtId="167" fontId="24" fillId="0" borderId="71" xfId="85" applyNumberFormat="1" applyFont="1" applyBorder="1" applyAlignment="1">
      <alignment vertical="center" wrapText="1"/>
    </xf>
    <xf numFmtId="0" fontId="21" fillId="0" borderId="58" xfId="85" applyFont="1" applyBorder="1" applyAlignment="1">
      <alignment horizontal="center" vertical="center" wrapText="1"/>
    </xf>
    <xf numFmtId="0" fontId="21" fillId="0" borderId="28" xfId="85" applyFont="1" applyBorder="1" applyAlignment="1">
      <alignment horizontal="center" vertical="center" wrapText="1"/>
    </xf>
    <xf numFmtId="0" fontId="22" fillId="0" borderId="28" xfId="85" applyFont="1" applyBorder="1" applyAlignment="1">
      <alignment vertical="center" wrapText="1"/>
    </xf>
    <xf numFmtId="167" fontId="24" fillId="0" borderId="0" xfId="85" applyNumberFormat="1" applyFont="1" applyAlignment="1">
      <alignment vertical="center" wrapText="1"/>
    </xf>
    <xf numFmtId="0" fontId="21" fillId="0" borderId="67" xfId="85" applyFont="1" applyBorder="1" applyAlignment="1">
      <alignment horizontal="center" vertical="center" wrapText="1"/>
    </xf>
    <xf numFmtId="0" fontId="21" fillId="0" borderId="68" xfId="85" applyFont="1" applyBorder="1" applyAlignment="1">
      <alignment horizontal="center" vertical="center" wrapText="1"/>
    </xf>
    <xf numFmtId="0" fontId="22" fillId="0" borderId="68" xfId="85" applyFont="1" applyBorder="1" applyAlignment="1">
      <alignment vertical="center" wrapText="1"/>
    </xf>
    <xf numFmtId="0" fontId="21" fillId="0" borderId="44" xfId="85" applyFont="1" applyBorder="1" applyAlignment="1">
      <alignment horizontal="center" vertical="center" wrapText="1"/>
    </xf>
    <xf numFmtId="0" fontId="21" fillId="0" borderId="14" xfId="85" applyFont="1" applyBorder="1" applyAlignment="1">
      <alignment horizontal="center" vertical="center" wrapText="1"/>
    </xf>
    <xf numFmtId="0" fontId="22" fillId="0" borderId="14" xfId="85" applyFont="1" applyBorder="1" applyAlignment="1">
      <alignment vertical="center" wrapText="1"/>
    </xf>
    <xf numFmtId="167" fontId="3" fillId="0" borderId="0" xfId="79" applyNumberFormat="1"/>
    <xf numFmtId="167" fontId="31" fillId="0" borderId="38" xfId="79" applyNumberFormat="1" applyFont="1" applyBorder="1"/>
    <xf numFmtId="0" fontId="31" fillId="0" borderId="22" xfId="79" applyFont="1" applyBorder="1"/>
    <xf numFmtId="0" fontId="30" fillId="0" borderId="38" xfId="85" quotePrefix="1" applyFont="1" applyBorder="1" applyAlignment="1" applyProtection="1">
      <alignment horizontal="right" vertical="center"/>
      <protection locked="0"/>
    </xf>
    <xf numFmtId="0" fontId="30" fillId="0" borderId="57" xfId="85" applyFont="1" applyBorder="1" applyAlignment="1">
      <alignment horizontal="center" vertical="center" wrapText="1"/>
    </xf>
    <xf numFmtId="0" fontId="32" fillId="0" borderId="54" xfId="85" applyFont="1" applyBorder="1" applyAlignment="1">
      <alignment horizontal="center" vertical="center" wrapText="1"/>
    </xf>
    <xf numFmtId="0" fontId="21" fillId="0" borderId="15" xfId="79" applyFont="1" applyBorder="1" applyAlignment="1">
      <alignment horizontal="center"/>
    </xf>
    <xf numFmtId="0" fontId="31" fillId="0" borderId="32" xfId="79" applyFont="1" applyBorder="1"/>
    <xf numFmtId="0" fontId="20" fillId="0" borderId="32" xfId="79" applyFont="1" applyBorder="1"/>
    <xf numFmtId="0" fontId="21" fillId="0" borderId="33" xfId="79" applyFont="1" applyBorder="1" applyAlignment="1">
      <alignment horizontal="center"/>
    </xf>
    <xf numFmtId="0" fontId="21" fillId="0" borderId="65" xfId="79" applyFont="1" applyBorder="1"/>
    <xf numFmtId="0" fontId="21" fillId="0" borderId="13" xfId="79" applyFont="1" applyBorder="1" applyAlignment="1">
      <alignment horizontal="center"/>
    </xf>
    <xf numFmtId="0" fontId="21" fillId="0" borderId="44" xfId="79" applyFont="1" applyBorder="1"/>
    <xf numFmtId="0" fontId="21" fillId="0" borderId="41" xfId="79" applyFont="1" applyBorder="1"/>
    <xf numFmtId="0" fontId="23" fillId="0" borderId="86" xfId="79" applyFont="1" applyBorder="1" applyAlignment="1">
      <alignment horizontal="center"/>
    </xf>
    <xf numFmtId="0" fontId="23" fillId="0" borderId="19" xfId="79" applyFont="1" applyBorder="1"/>
    <xf numFmtId="0" fontId="23" fillId="0" borderId="53" xfId="79" applyFont="1" applyBorder="1"/>
    <xf numFmtId="0" fontId="21" fillId="0" borderId="17" xfId="79" applyFont="1" applyBorder="1" applyAlignment="1">
      <alignment horizontal="center"/>
    </xf>
    <xf numFmtId="0" fontId="20" fillId="0" borderId="27" xfId="79" applyFont="1" applyBorder="1"/>
    <xf numFmtId="167" fontId="21" fillId="0" borderId="80" xfId="79" applyNumberFormat="1" applyFont="1" applyBorder="1"/>
    <xf numFmtId="167" fontId="21" fillId="0" borderId="54" xfId="79" applyNumberFormat="1" applyFont="1" applyBorder="1"/>
    <xf numFmtId="0" fontId="21" fillId="0" borderId="54" xfId="79" applyFont="1" applyBorder="1"/>
    <xf numFmtId="0" fontId="21" fillId="0" borderId="32" xfId="79" applyFont="1" applyBorder="1"/>
    <xf numFmtId="167" fontId="21" fillId="0" borderId="39" xfId="79" applyNumberFormat="1" applyFont="1" applyBorder="1"/>
    <xf numFmtId="0" fontId="21" fillId="0" borderId="39" xfId="79" applyFont="1" applyBorder="1"/>
    <xf numFmtId="0" fontId="23" fillId="0" borderId="32" xfId="79" applyFont="1" applyBorder="1"/>
    <xf numFmtId="167" fontId="23" fillId="0" borderId="46" xfId="79" applyNumberFormat="1" applyFont="1" applyBorder="1"/>
    <xf numFmtId="0" fontId="23" fillId="0" borderId="34" xfId="79" applyFont="1" applyBorder="1"/>
    <xf numFmtId="0" fontId="23" fillId="0" borderId="44" xfId="79" applyFont="1" applyBorder="1"/>
    <xf numFmtId="167" fontId="23" fillId="0" borderId="79" xfId="79" applyNumberFormat="1" applyFont="1" applyBorder="1"/>
    <xf numFmtId="167" fontId="23" fillId="0" borderId="41" xfId="79" applyNumberFormat="1" applyFont="1" applyBorder="1"/>
    <xf numFmtId="0" fontId="21" fillId="0" borderId="27" xfId="79" applyFont="1" applyBorder="1"/>
    <xf numFmtId="0" fontId="31" fillId="0" borderId="44" xfId="79" applyFont="1" applyBorder="1"/>
    <xf numFmtId="167" fontId="31" fillId="0" borderId="45" xfId="54" applyNumberFormat="1" applyFont="1" applyBorder="1"/>
    <xf numFmtId="0" fontId="31" fillId="0" borderId="87" xfId="85" applyFont="1" applyBorder="1" applyAlignment="1">
      <alignment horizontal="center" vertical="center" wrapText="1"/>
    </xf>
    <xf numFmtId="0" fontId="30" fillId="0" borderId="57" xfId="85" applyFont="1" applyBorder="1" applyAlignment="1">
      <alignment horizontal="left" vertical="center" wrapText="1"/>
    </xf>
    <xf numFmtId="0" fontId="21" fillId="0" borderId="22" xfId="79" applyFont="1" applyBorder="1"/>
    <xf numFmtId="0" fontId="20" fillId="0" borderId="86" xfId="85" applyFont="1" applyBorder="1" applyAlignment="1">
      <alignment horizontal="center" vertical="center" wrapText="1"/>
    </xf>
    <xf numFmtId="0" fontId="24" fillId="0" borderId="19" xfId="85" applyFont="1" applyBorder="1" applyAlignment="1">
      <alignment vertical="center" wrapText="1"/>
    </xf>
    <xf numFmtId="0" fontId="21" fillId="0" borderId="17" xfId="85" applyFont="1" applyBorder="1" applyAlignment="1">
      <alignment horizontal="center" vertical="center" wrapText="1"/>
    </xf>
    <xf numFmtId="0" fontId="22" fillId="0" borderId="27" xfId="85" applyFont="1" applyBorder="1" applyAlignment="1">
      <alignment vertical="center" wrapText="1"/>
    </xf>
    <xf numFmtId="167" fontId="22" fillId="0" borderId="60" xfId="85" applyNumberFormat="1" applyFont="1" applyBorder="1" applyAlignment="1" applyProtection="1">
      <alignment vertical="center" wrapText="1"/>
      <protection locked="0"/>
    </xf>
    <xf numFmtId="0" fontId="21" fillId="0" borderId="15" xfId="85" applyFont="1" applyBorder="1" applyAlignment="1">
      <alignment horizontal="center" vertical="center" wrapText="1"/>
    </xf>
    <xf numFmtId="0" fontId="22" fillId="0" borderId="32" xfId="85" applyFont="1" applyBorder="1" applyAlignment="1">
      <alignment vertical="center" wrapText="1"/>
    </xf>
    <xf numFmtId="0" fontId="21" fillId="0" borderId="57" xfId="85" applyFont="1" applyBorder="1" applyAlignment="1">
      <alignment horizontal="center" vertical="center" wrapText="1"/>
    </xf>
    <xf numFmtId="0" fontId="20" fillId="0" borderId="87" xfId="85" applyFont="1" applyBorder="1" applyAlignment="1">
      <alignment horizontal="center" vertical="center" wrapText="1"/>
    </xf>
    <xf numFmtId="0" fontId="24" fillId="0" borderId="57" xfId="85" applyFont="1" applyBorder="1" applyAlignment="1">
      <alignment vertical="center" wrapText="1"/>
    </xf>
    <xf numFmtId="167" fontId="24" fillId="0" borderId="29" xfId="85" applyNumberFormat="1" applyFont="1" applyBorder="1" applyAlignment="1">
      <alignment vertical="center" wrapText="1"/>
    </xf>
    <xf numFmtId="167" fontId="21" fillId="0" borderId="30" xfId="79" applyNumberFormat="1" applyFont="1" applyBorder="1"/>
    <xf numFmtId="0" fontId="21" fillId="0" borderId="30" xfId="79" applyFont="1" applyBorder="1"/>
    <xf numFmtId="0" fontId="21" fillId="0" borderId="88" xfId="85" applyFont="1" applyBorder="1" applyAlignment="1">
      <alignment horizontal="center" vertical="center" wrapText="1"/>
    </xf>
    <xf numFmtId="0" fontId="7" fillId="0" borderId="67" xfId="85" applyBorder="1" applyAlignment="1">
      <alignment vertical="center" wrapText="1"/>
    </xf>
    <xf numFmtId="0" fontId="21" fillId="0" borderId="50" xfId="79" applyFont="1" applyBorder="1"/>
    <xf numFmtId="0" fontId="21" fillId="0" borderId="13" xfId="85" applyFont="1" applyBorder="1" applyAlignment="1">
      <alignment horizontal="center" vertical="center" wrapText="1"/>
    </xf>
    <xf numFmtId="0" fontId="22" fillId="0" borderId="44" xfId="85" applyFont="1" applyBorder="1" applyAlignment="1">
      <alignment vertical="center" wrapText="1"/>
    </xf>
    <xf numFmtId="0" fontId="21" fillId="0" borderId="89" xfId="79" applyFont="1" applyBorder="1" applyAlignment="1">
      <alignment horizontal="center"/>
    </xf>
    <xf numFmtId="0" fontId="31" fillId="0" borderId="36" xfId="79" applyFont="1" applyBorder="1"/>
    <xf numFmtId="167" fontId="31" fillId="0" borderId="79" xfId="79" applyNumberFormat="1" applyFont="1" applyBorder="1"/>
    <xf numFmtId="0" fontId="3" fillId="0" borderId="74" xfId="79" applyBorder="1"/>
    <xf numFmtId="0" fontId="7" fillId="0" borderId="85" xfId="85" applyBorder="1" applyAlignment="1">
      <alignment vertical="center" wrapText="1"/>
    </xf>
    <xf numFmtId="0" fontId="30" fillId="0" borderId="19" xfId="85" applyFont="1" applyBorder="1" applyAlignment="1">
      <alignment vertical="center" wrapText="1"/>
    </xf>
    <xf numFmtId="0" fontId="32" fillId="0" borderId="49" xfId="85" applyFont="1" applyBorder="1" applyAlignment="1" applyProtection="1">
      <alignment vertical="center" wrapText="1"/>
      <protection locked="0"/>
    </xf>
    <xf numFmtId="0" fontId="20" fillId="0" borderId="25" xfId="85" applyFont="1" applyBorder="1" applyAlignment="1">
      <alignment horizontal="center" vertical="center" wrapText="1"/>
    </xf>
    <xf numFmtId="0" fontId="24" fillId="0" borderId="25" xfId="85" applyFont="1" applyBorder="1" applyAlignment="1">
      <alignment vertical="center" wrapText="1"/>
    </xf>
    <xf numFmtId="167" fontId="23" fillId="0" borderId="54" xfId="79" applyNumberFormat="1" applyFont="1" applyBorder="1"/>
    <xf numFmtId="0" fontId="25" fillId="0" borderId="16" xfId="85" applyFont="1" applyBorder="1" applyAlignment="1">
      <alignment horizontal="center" vertical="center" wrapText="1"/>
    </xf>
    <xf numFmtId="0" fontId="3" fillId="0" borderId="41" xfId="79" applyBorder="1"/>
    <xf numFmtId="0" fontId="3" fillId="0" borderId="22" xfId="79" applyBorder="1"/>
    <xf numFmtId="0" fontId="3" fillId="0" borderId="54" xfId="79" applyBorder="1"/>
    <xf numFmtId="167" fontId="3" fillId="0" borderId="34" xfId="79" applyNumberFormat="1" applyBorder="1"/>
    <xf numFmtId="0" fontId="3" fillId="0" borderId="34" xfId="79" applyBorder="1"/>
    <xf numFmtId="0" fontId="32" fillId="0" borderId="21" xfId="85" applyFont="1" applyBorder="1" applyAlignment="1" applyProtection="1">
      <alignment vertical="center" wrapText="1"/>
      <protection locked="0"/>
    </xf>
    <xf numFmtId="0" fontId="49" fillId="0" borderId="34" xfId="79" applyFont="1" applyBorder="1"/>
    <xf numFmtId="167" fontId="3" fillId="0" borderId="30" xfId="79" applyNumberFormat="1" applyBorder="1"/>
    <xf numFmtId="0" fontId="3" fillId="0" borderId="30" xfId="79" applyBorder="1"/>
    <xf numFmtId="167" fontId="3" fillId="0" borderId="50" xfId="79" applyNumberFormat="1" applyBorder="1"/>
    <xf numFmtId="0" fontId="3" fillId="0" borderId="50" xfId="79" applyBorder="1"/>
    <xf numFmtId="167" fontId="52" fillId="0" borderId="38" xfId="79" applyNumberFormat="1" applyFont="1" applyBorder="1"/>
    <xf numFmtId="167" fontId="22" fillId="0" borderId="33" xfId="85" applyNumberFormat="1" applyFont="1" applyBorder="1" applyAlignment="1" applyProtection="1">
      <alignment vertical="center" wrapText="1"/>
      <protection locked="0"/>
    </xf>
    <xf numFmtId="0" fontId="6" fillId="0" borderId="0" xfId="89"/>
    <xf numFmtId="0" fontId="54" fillId="0" borderId="0" xfId="82" applyFont="1"/>
    <xf numFmtId="0" fontId="55" fillId="0" borderId="0" xfId="89" applyFont="1"/>
    <xf numFmtId="0" fontId="55" fillId="0" borderId="0" xfId="82" applyFont="1"/>
    <xf numFmtId="0" fontId="35" fillId="0" borderId="0" xfId="85" applyFont="1" applyAlignment="1">
      <alignment horizontal="left" vertical="center"/>
    </xf>
    <xf numFmtId="0" fontId="55" fillId="0" borderId="56" xfId="82" applyFont="1" applyBorder="1"/>
    <xf numFmtId="0" fontId="55" fillId="0" borderId="87" xfId="82" applyFont="1" applyBorder="1"/>
    <xf numFmtId="0" fontId="55" fillId="0" borderId="74" xfId="82" applyFont="1" applyBorder="1"/>
    <xf numFmtId="0" fontId="55" fillId="0" borderId="26" xfId="82" applyFont="1" applyBorder="1"/>
    <xf numFmtId="0" fontId="55" fillId="0" borderId="24" xfId="82" applyFont="1" applyBorder="1"/>
    <xf numFmtId="0" fontId="55" fillId="0" borderId="75" xfId="82" applyFont="1" applyBorder="1"/>
    <xf numFmtId="0" fontId="55" fillId="0" borderId="31" xfId="82" applyFont="1" applyBorder="1" applyAlignment="1">
      <alignment horizontal="center" vertical="center"/>
    </xf>
    <xf numFmtId="0" fontId="55" fillId="0" borderId="82" xfId="82" applyFont="1" applyBorder="1" applyAlignment="1">
      <alignment vertical="center"/>
    </xf>
    <xf numFmtId="0" fontId="55" fillId="0" borderId="17" xfId="82" applyFont="1" applyBorder="1" applyAlignment="1">
      <alignment vertical="center"/>
    </xf>
    <xf numFmtId="0" fontId="55" fillId="0" borderId="60" xfId="82" applyFont="1" applyBorder="1" applyAlignment="1">
      <alignment horizontal="justify" vertical="top"/>
    </xf>
    <xf numFmtId="0" fontId="55" fillId="0" borderId="50" xfId="82" applyFont="1" applyBorder="1"/>
    <xf numFmtId="0" fontId="55" fillId="0" borderId="70" xfId="82" applyFont="1" applyBorder="1"/>
    <xf numFmtId="0" fontId="55" fillId="0" borderId="32" xfId="82" applyFont="1" applyBorder="1"/>
    <xf numFmtId="0" fontId="55" fillId="0" borderId="16" xfId="82" applyFont="1" applyBorder="1" applyAlignment="1">
      <alignment horizontal="center"/>
    </xf>
    <xf numFmtId="0" fontId="55" fillId="0" borderId="33" xfId="82" applyFont="1" applyBorder="1" applyAlignment="1">
      <alignment horizontal="center"/>
    </xf>
    <xf numFmtId="0" fontId="55" fillId="0" borderId="34" xfId="82" applyFont="1" applyBorder="1"/>
    <xf numFmtId="0" fontId="55" fillId="0" borderId="46" xfId="82" applyFont="1" applyBorder="1"/>
    <xf numFmtId="167" fontId="55" fillId="0" borderId="16" xfId="82" applyNumberFormat="1" applyFont="1" applyBorder="1"/>
    <xf numFmtId="167" fontId="55" fillId="0" borderId="33" xfId="82" applyNumberFormat="1" applyFont="1" applyBorder="1"/>
    <xf numFmtId="167" fontId="55" fillId="0" borderId="34" xfId="82" applyNumberFormat="1" applyFont="1" applyBorder="1"/>
    <xf numFmtId="0" fontId="57" fillId="0" borderId="32" xfId="82" applyFont="1" applyBorder="1"/>
    <xf numFmtId="0" fontId="58" fillId="0" borderId="0" xfId="89" applyFont="1" applyAlignment="1">
      <alignment vertical="center"/>
    </xf>
    <xf numFmtId="0" fontId="59" fillId="0" borderId="32" xfId="82" applyFont="1" applyBorder="1"/>
    <xf numFmtId="0" fontId="55" fillId="0" borderId="36" xfId="82" applyFont="1" applyBorder="1"/>
    <xf numFmtId="167" fontId="55" fillId="0" borderId="37" xfId="82" applyNumberFormat="1" applyFont="1" applyBorder="1"/>
    <xf numFmtId="167" fontId="55" fillId="0" borderId="38" xfId="82" applyNumberFormat="1" applyFont="1" applyBorder="1"/>
    <xf numFmtId="167" fontId="55" fillId="0" borderId="41" xfId="82" applyNumberFormat="1" applyFont="1" applyBorder="1"/>
    <xf numFmtId="0" fontId="55" fillId="0" borderId="79" xfId="82" applyFont="1" applyBorder="1"/>
    <xf numFmtId="0" fontId="60" fillId="0" borderId="23" xfId="82" applyFont="1" applyBorder="1"/>
    <xf numFmtId="167" fontId="55" fillId="0" borderId="86" xfId="82" applyNumberFormat="1" applyFont="1" applyBorder="1"/>
    <xf numFmtId="167" fontId="60" fillId="0" borderId="86" xfId="82" applyNumberFormat="1" applyFont="1" applyBorder="1"/>
    <xf numFmtId="167" fontId="55" fillId="0" borderId="20" xfId="82" applyNumberFormat="1" applyFont="1" applyBorder="1"/>
    <xf numFmtId="167" fontId="60" fillId="0" borderId="21" xfId="82" applyNumberFormat="1" applyFont="1" applyBorder="1"/>
    <xf numFmtId="167" fontId="60" fillId="0" borderId="22" xfId="82" applyNumberFormat="1" applyFont="1" applyBorder="1"/>
    <xf numFmtId="0" fontId="60" fillId="0" borderId="53" xfId="82" applyFont="1" applyBorder="1"/>
    <xf numFmtId="0" fontId="61" fillId="0" borderId="0" xfId="88" applyFont="1"/>
    <xf numFmtId="0" fontId="56" fillId="0" borderId="0" xfId="88" applyFont="1" applyAlignment="1">
      <alignment vertical="center" wrapText="1"/>
    </xf>
    <xf numFmtId="0" fontId="62" fillId="0" borderId="0" xfId="82" applyFont="1" applyAlignment="1">
      <alignment horizontal="center"/>
    </xf>
    <xf numFmtId="0" fontId="63" fillId="0" borderId="0" xfId="82" applyFont="1" applyAlignment="1">
      <alignment horizontal="center"/>
    </xf>
    <xf numFmtId="0" fontId="64" fillId="0" borderId="0" xfId="82" applyFont="1" applyAlignment="1">
      <alignment horizontal="center"/>
    </xf>
    <xf numFmtId="0" fontId="57" fillId="0" borderId="0" xfId="89" applyFont="1"/>
    <xf numFmtId="0" fontId="65" fillId="0" borderId="0" xfId="89" applyFont="1" applyAlignment="1">
      <alignment horizontal="right"/>
    </xf>
    <xf numFmtId="0" fontId="57" fillId="0" borderId="56" xfId="82" applyFont="1" applyBorder="1"/>
    <xf numFmtId="0" fontId="65" fillId="0" borderId="87" xfId="82" applyFont="1" applyBorder="1"/>
    <xf numFmtId="0" fontId="57" fillId="0" borderId="74" xfId="82" applyFont="1" applyBorder="1"/>
    <xf numFmtId="0" fontId="57" fillId="0" borderId="87" xfId="82" applyFont="1" applyBorder="1"/>
    <xf numFmtId="0" fontId="57" fillId="0" borderId="87" xfId="82" applyFont="1" applyBorder="1" applyAlignment="1">
      <alignment vertical="top"/>
    </xf>
    <xf numFmtId="0" fontId="57" fillId="0" borderId="26" xfId="82" applyFont="1" applyBorder="1"/>
    <xf numFmtId="0" fontId="57" fillId="0" borderId="75" xfId="82" applyFont="1" applyBorder="1"/>
    <xf numFmtId="0" fontId="57" fillId="0" borderId="31" xfId="82" applyFont="1" applyBorder="1" applyAlignment="1">
      <alignment horizontal="center" vertical="center"/>
    </xf>
    <xf numFmtId="0" fontId="57" fillId="0" borderId="17" xfId="82" applyFont="1" applyBorder="1" applyAlignment="1">
      <alignment vertical="top" wrapText="1"/>
    </xf>
    <xf numFmtId="0" fontId="57" fillId="0" borderId="82" xfId="82" applyFont="1" applyBorder="1" applyAlignment="1">
      <alignment vertical="center"/>
    </xf>
    <xf numFmtId="0" fontId="57" fillId="0" borderId="17" xfId="82" applyFont="1" applyBorder="1" applyAlignment="1">
      <alignment vertical="center"/>
    </xf>
    <xf numFmtId="0" fontId="57" fillId="0" borderId="60" xfId="82" applyFont="1" applyBorder="1" applyAlignment="1">
      <alignment horizontal="justify" vertical="top"/>
    </xf>
    <xf numFmtId="0" fontId="57" fillId="0" borderId="70" xfId="82" applyFont="1" applyBorder="1"/>
    <xf numFmtId="0" fontId="57" fillId="0" borderId="16" xfId="82" applyFont="1" applyBorder="1"/>
    <xf numFmtId="0" fontId="57" fillId="0" borderId="33" xfId="82" applyFont="1" applyBorder="1"/>
    <xf numFmtId="0" fontId="57" fillId="0" borderId="46" xfId="82" applyFont="1" applyBorder="1"/>
    <xf numFmtId="0" fontId="57" fillId="0" borderId="51" xfId="88" applyFont="1" applyBorder="1"/>
    <xf numFmtId="0" fontId="60" fillId="0" borderId="35" xfId="82" applyFont="1" applyBorder="1"/>
    <xf numFmtId="167" fontId="55" fillId="0" borderId="15" xfId="82" applyNumberFormat="1" applyFont="1" applyBorder="1"/>
    <xf numFmtId="167" fontId="60" fillId="0" borderId="15" xfId="82" applyNumberFormat="1" applyFont="1" applyBorder="1"/>
    <xf numFmtId="167" fontId="66" fillId="0" borderId="16" xfId="82" applyNumberFormat="1" applyFont="1" applyBorder="1"/>
    <xf numFmtId="167" fontId="66" fillId="0" borderId="15" xfId="82" applyNumberFormat="1" applyFont="1" applyBorder="1"/>
    <xf numFmtId="167" fontId="66" fillId="0" borderId="33" xfId="82" applyNumberFormat="1" applyFont="1" applyBorder="1"/>
    <xf numFmtId="0" fontId="60" fillId="0" borderId="46" xfId="82" applyFont="1" applyBorder="1"/>
    <xf numFmtId="0" fontId="57" fillId="0" borderId="36" xfId="82" applyFont="1" applyBorder="1"/>
    <xf numFmtId="167" fontId="55" fillId="0" borderId="14" xfId="82" applyNumberFormat="1" applyFont="1" applyBorder="1"/>
    <xf numFmtId="167" fontId="57" fillId="0" borderId="79" xfId="82" applyNumberFormat="1" applyFont="1" applyBorder="1"/>
    <xf numFmtId="0" fontId="57" fillId="0" borderId="41" xfId="82" applyFont="1" applyBorder="1"/>
    <xf numFmtId="167" fontId="66" fillId="0" borderId="20" xfId="82" applyNumberFormat="1" applyFont="1" applyBorder="1"/>
    <xf numFmtId="167" fontId="66" fillId="0" borderId="71" xfId="82" applyNumberFormat="1" applyFont="1" applyBorder="1"/>
    <xf numFmtId="167" fontId="66" fillId="0" borderId="86" xfId="82" applyNumberFormat="1" applyFont="1" applyBorder="1"/>
    <xf numFmtId="167" fontId="66" fillId="0" borderId="21" xfId="82" applyNumberFormat="1" applyFont="1" applyBorder="1"/>
    <xf numFmtId="167" fontId="60" fillId="0" borderId="53" xfId="82" applyNumberFormat="1" applyFont="1" applyBorder="1"/>
    <xf numFmtId="0" fontId="57" fillId="0" borderId="0" xfId="82" applyFont="1"/>
    <xf numFmtId="0" fontId="67" fillId="0" borderId="0" xfId="82" applyFont="1"/>
    <xf numFmtId="0" fontId="57" fillId="0" borderId="63" xfId="82" applyFont="1" applyBorder="1"/>
    <xf numFmtId="167" fontId="55" fillId="0" borderId="0" xfId="89" applyNumberFormat="1" applyFont="1"/>
    <xf numFmtId="167" fontId="6" fillId="0" borderId="0" xfId="89" applyNumberFormat="1"/>
    <xf numFmtId="0" fontId="57" fillId="0" borderId="0" xfId="88" applyFont="1"/>
    <xf numFmtId="167" fontId="55" fillId="0" borderId="0" xfId="82" applyNumberFormat="1" applyFont="1"/>
    <xf numFmtId="167" fontId="57" fillId="0" borderId="0" xfId="89" applyNumberFormat="1" applyFont="1"/>
    <xf numFmtId="0" fontId="68" fillId="0" borderId="0" xfId="89" applyFont="1"/>
    <xf numFmtId="167" fontId="68" fillId="0" borderId="0" xfId="89" applyNumberFormat="1" applyFont="1"/>
    <xf numFmtId="0" fontId="69" fillId="0" borderId="0" xfId="82" applyFont="1" applyAlignment="1">
      <alignment horizontal="center"/>
    </xf>
    <xf numFmtId="0" fontId="59" fillId="0" borderId="0" xfId="82" applyFont="1"/>
    <xf numFmtId="0" fontId="56" fillId="0" borderId="0" xfId="82" applyFont="1"/>
    <xf numFmtId="0" fontId="59" fillId="0" borderId="58" xfId="82" applyFont="1" applyBorder="1" applyAlignment="1">
      <alignment horizontal="center" vertical="center"/>
    </xf>
    <xf numFmtId="0" fontId="59" fillId="0" borderId="28" xfId="82" applyFont="1" applyBorder="1" applyAlignment="1">
      <alignment horizontal="justify" vertical="top"/>
    </xf>
    <xf numFmtId="0" fontId="59" fillId="0" borderId="64" xfId="82" applyFont="1" applyBorder="1" applyAlignment="1">
      <alignment horizontal="justify" vertical="top"/>
    </xf>
    <xf numFmtId="0" fontId="59" fillId="0" borderId="29" xfId="82" applyFont="1" applyBorder="1" applyAlignment="1">
      <alignment horizontal="center" vertical="center" wrapText="1"/>
    </xf>
    <xf numFmtId="0" fontId="59" fillId="0" borderId="80" xfId="82" applyFont="1" applyBorder="1" applyAlignment="1">
      <alignment horizontal="center" vertical="center" wrapText="1"/>
    </xf>
    <xf numFmtId="0" fontId="59" fillId="0" borderId="75" xfId="82" applyFont="1" applyBorder="1"/>
    <xf numFmtId="0" fontId="59" fillId="0" borderId="16" xfId="82" applyFont="1" applyBorder="1"/>
    <xf numFmtId="0" fontId="59" fillId="0" borderId="33" xfId="82" applyFont="1" applyBorder="1"/>
    <xf numFmtId="0" fontId="59" fillId="0" borderId="46" xfId="82" applyFont="1" applyBorder="1"/>
    <xf numFmtId="167" fontId="59" fillId="0" borderId="16" xfId="82" applyNumberFormat="1" applyFont="1" applyBorder="1"/>
    <xf numFmtId="167" fontId="59" fillId="0" borderId="46" xfId="82" applyNumberFormat="1" applyFont="1" applyBorder="1"/>
    <xf numFmtId="167" fontId="59" fillId="0" borderId="14" xfId="82" applyNumberFormat="1" applyFont="1" applyBorder="1"/>
    <xf numFmtId="0" fontId="59" fillId="0" borderId="36" xfId="82" applyFont="1" applyBorder="1"/>
    <xf numFmtId="167" fontId="59" fillId="0" borderId="37" xfId="82" applyNumberFormat="1" applyFont="1" applyBorder="1"/>
    <xf numFmtId="167" fontId="59" fillId="0" borderId="79" xfId="82" applyNumberFormat="1" applyFont="1" applyBorder="1"/>
    <xf numFmtId="0" fontId="59" fillId="0" borderId="41" xfId="82" applyFont="1" applyBorder="1"/>
    <xf numFmtId="0" fontId="58" fillId="0" borderId="0" xfId="88" applyFont="1" applyAlignment="1">
      <alignment vertical="center"/>
    </xf>
    <xf numFmtId="0" fontId="59" fillId="0" borderId="0" xfId="88" applyFont="1"/>
    <xf numFmtId="0" fontId="70" fillId="0" borderId="0" xfId="88" applyFont="1"/>
    <xf numFmtId="0" fontId="59" fillId="0" borderId="0" xfId="88" applyFont="1" applyAlignment="1">
      <alignment horizontal="right"/>
    </xf>
    <xf numFmtId="0" fontId="59" fillId="0" borderId="56" xfId="88" applyFont="1" applyBorder="1" applyAlignment="1">
      <alignment horizontal="center" vertical="center"/>
    </xf>
    <xf numFmtId="0" fontId="71" fillId="0" borderId="28" xfId="82" applyFont="1" applyBorder="1" applyAlignment="1">
      <alignment horizontal="justify" vertical="top"/>
    </xf>
    <xf numFmtId="0" fontId="71" fillId="0" borderId="29" xfId="82" applyFont="1" applyBorder="1" applyAlignment="1">
      <alignment horizontal="center" vertical="center" wrapText="1"/>
    </xf>
    <xf numFmtId="0" fontId="59" fillId="0" borderId="35" xfId="88" applyFont="1" applyBorder="1"/>
    <xf numFmtId="0" fontId="59" fillId="0" borderId="34" xfId="82" applyFont="1" applyBorder="1"/>
    <xf numFmtId="0" fontId="59" fillId="0" borderId="51" xfId="88" applyFont="1" applyBorder="1"/>
    <xf numFmtId="167" fontId="59" fillId="0" borderId="34" xfId="82" applyNumberFormat="1" applyFont="1" applyBorder="1"/>
    <xf numFmtId="0" fontId="59" fillId="0" borderId="42" xfId="82" applyFont="1" applyBorder="1"/>
    <xf numFmtId="0" fontId="59" fillId="0" borderId="79" xfId="82" applyFont="1" applyBorder="1"/>
    <xf numFmtId="167" fontId="6" fillId="0" borderId="0" xfId="88" applyNumberFormat="1"/>
    <xf numFmtId="167" fontId="59" fillId="0" borderId="0" xfId="88" applyNumberFormat="1" applyFont="1"/>
    <xf numFmtId="0" fontId="59" fillId="0" borderId="0" xfId="82" applyFont="1" applyAlignment="1">
      <alignment horizontal="center" vertical="center" wrapText="1"/>
    </xf>
    <xf numFmtId="167" fontId="7" fillId="0" borderId="0" xfId="85" applyNumberFormat="1" applyAlignment="1">
      <alignment vertical="center"/>
    </xf>
    <xf numFmtId="0" fontId="37" fillId="0" borderId="0" xfId="85" applyFont="1" applyAlignment="1">
      <alignment vertical="center"/>
    </xf>
    <xf numFmtId="167" fontId="7" fillId="0" borderId="0" xfId="85" applyNumberFormat="1" applyAlignment="1">
      <alignment horizontal="center" vertical="center" wrapText="1"/>
    </xf>
    <xf numFmtId="167" fontId="30" fillId="0" borderId="0" xfId="85" applyNumberFormat="1" applyFont="1" applyAlignment="1">
      <alignment horizontal="centerContinuous" vertical="center" wrapText="1"/>
    </xf>
    <xf numFmtId="167" fontId="7" fillId="0" borderId="0" xfId="85" applyNumberFormat="1" applyAlignment="1">
      <alignment horizontal="centerContinuous" vertical="center"/>
    </xf>
    <xf numFmtId="167" fontId="38" fillId="0" borderId="0" xfId="85" applyNumberFormat="1" applyFont="1" applyAlignment="1">
      <alignment horizontal="right" vertical="center"/>
    </xf>
    <xf numFmtId="167" fontId="30" fillId="0" borderId="23" xfId="85" applyNumberFormat="1" applyFont="1" applyBorder="1" applyAlignment="1">
      <alignment vertical="center" wrapText="1"/>
    </xf>
    <xf numFmtId="167" fontId="30" fillId="0" borderId="22" xfId="85" applyNumberFormat="1" applyFont="1" applyBorder="1" applyAlignment="1">
      <alignment vertical="center" wrapText="1"/>
    </xf>
    <xf numFmtId="167" fontId="30" fillId="0" borderId="73" xfId="85" applyNumberFormat="1" applyFont="1" applyBorder="1" applyAlignment="1">
      <alignment vertical="center" wrapText="1"/>
    </xf>
    <xf numFmtId="167" fontId="30" fillId="0" borderId="86" xfId="85" applyNumberFormat="1" applyFont="1" applyBorder="1" applyAlignment="1">
      <alignment vertical="center" wrapText="1"/>
    </xf>
    <xf numFmtId="167" fontId="7" fillId="0" borderId="75" xfId="85" applyNumberFormat="1" applyBorder="1" applyAlignment="1">
      <alignment vertical="center" wrapText="1"/>
    </xf>
    <xf numFmtId="167" fontId="30" fillId="0" borderId="23" xfId="85" applyNumberFormat="1" applyFont="1" applyBorder="1" applyAlignment="1">
      <alignment horizontal="center" vertical="center" wrapText="1"/>
    </xf>
    <xf numFmtId="167" fontId="18" fillId="0" borderId="22" xfId="85" applyNumberFormat="1" applyFont="1" applyBorder="1" applyAlignment="1">
      <alignment horizontal="center" vertical="center" wrapText="1"/>
    </xf>
    <xf numFmtId="167" fontId="18" fillId="0" borderId="73" xfId="85" applyNumberFormat="1" applyFont="1" applyBorder="1" applyAlignment="1">
      <alignment horizontal="center" vertical="center" wrapText="1"/>
    </xf>
    <xf numFmtId="167" fontId="18" fillId="0" borderId="53" xfId="85" applyNumberFormat="1" applyFont="1" applyBorder="1" applyAlignment="1">
      <alignment horizontal="center" vertical="center" wrapText="1"/>
    </xf>
    <xf numFmtId="167" fontId="18" fillId="0" borderId="0" xfId="85" applyNumberFormat="1" applyFont="1" applyAlignment="1">
      <alignment horizontal="center" vertical="center" wrapText="1"/>
    </xf>
    <xf numFmtId="167" fontId="13" fillId="0" borderId="54" xfId="85" applyNumberFormat="1" applyFont="1" applyBorder="1" applyAlignment="1" applyProtection="1">
      <alignment vertical="center" wrapText="1"/>
      <protection locked="0"/>
    </xf>
    <xf numFmtId="167" fontId="13" fillId="0" borderId="81" xfId="85" applyNumberFormat="1" applyFont="1" applyBorder="1" applyAlignment="1" applyProtection="1">
      <alignment vertical="center" wrapText="1"/>
      <protection locked="0"/>
    </xf>
    <xf numFmtId="0" fontId="6" fillId="0" borderId="55" xfId="87" applyBorder="1" applyAlignment="1">
      <alignment vertical="center"/>
    </xf>
    <xf numFmtId="167" fontId="37" fillId="0" borderId="76" xfId="85" applyNumberFormat="1" applyFont="1" applyBorder="1" applyAlignment="1">
      <alignment vertical="center" wrapText="1"/>
    </xf>
    <xf numFmtId="167" fontId="6" fillId="0" borderId="54" xfId="87" applyNumberFormat="1" applyBorder="1" applyAlignment="1">
      <alignment vertical="center"/>
    </xf>
    <xf numFmtId="0" fontId="6" fillId="0" borderId="34" xfId="87" applyBorder="1" applyAlignment="1">
      <alignment vertical="center"/>
    </xf>
    <xf numFmtId="167" fontId="13" fillId="0" borderId="34" xfId="85" applyNumberFormat="1" applyFont="1" applyBorder="1" applyAlignment="1" applyProtection="1">
      <alignment vertical="center" wrapText="1"/>
      <protection locked="0"/>
    </xf>
    <xf numFmtId="167" fontId="7" fillId="0" borderId="59" xfId="85" applyNumberFormat="1" applyBorder="1" applyAlignment="1" applyProtection="1">
      <alignment vertical="center" wrapText="1"/>
      <protection locked="0"/>
    </xf>
    <xf numFmtId="0" fontId="6" fillId="0" borderId="35" xfId="87" applyBorder="1" applyAlignment="1">
      <alignment vertical="center"/>
    </xf>
    <xf numFmtId="167" fontId="37" fillId="0" borderId="46" xfId="85" applyNumberFormat="1" applyFont="1" applyBorder="1" applyAlignment="1">
      <alignment vertical="center" wrapText="1"/>
    </xf>
    <xf numFmtId="167" fontId="6" fillId="0" borderId="34" xfId="87" applyNumberFormat="1" applyBorder="1" applyAlignment="1">
      <alignment vertical="center"/>
    </xf>
    <xf numFmtId="0" fontId="15" fillId="0" borderId="35" xfId="87" applyFont="1" applyBorder="1" applyAlignment="1">
      <alignment vertical="top" wrapText="1"/>
    </xf>
    <xf numFmtId="167" fontId="13" fillId="0" borderId="30" xfId="85" applyNumberFormat="1" applyFont="1" applyBorder="1" applyAlignment="1" applyProtection="1">
      <alignment vertical="center" wrapText="1"/>
      <protection locked="0"/>
    </xf>
    <xf numFmtId="0" fontId="10" fillId="0" borderId="34" xfId="87" applyFont="1" applyBorder="1" applyAlignment="1">
      <alignment horizontal="justify" vertical="top"/>
    </xf>
    <xf numFmtId="167" fontId="7" fillId="0" borderId="41" xfId="85" applyNumberFormat="1" applyBorder="1" applyAlignment="1" applyProtection="1">
      <alignment horizontal="left" vertical="center" wrapText="1"/>
      <protection locked="0"/>
    </xf>
    <xf numFmtId="167" fontId="13" fillId="0" borderId="41" xfId="85" applyNumberFormat="1" applyFont="1" applyBorder="1" applyAlignment="1" applyProtection="1">
      <alignment vertical="center" wrapText="1"/>
      <protection locked="0"/>
    </xf>
    <xf numFmtId="167" fontId="7" fillId="0" borderId="84" xfId="85" applyNumberFormat="1" applyBorder="1" applyAlignment="1" applyProtection="1">
      <alignment vertical="center" wrapText="1"/>
      <protection locked="0"/>
    </xf>
    <xf numFmtId="167" fontId="18" fillId="0" borderId="23" xfId="85" applyNumberFormat="1" applyFont="1" applyBorder="1" applyAlignment="1">
      <alignment horizontal="left" vertical="center" wrapText="1"/>
    </xf>
    <xf numFmtId="167" fontId="14" fillId="0" borderId="22" xfId="85" applyNumberFormat="1" applyFont="1" applyBorder="1" applyAlignment="1">
      <alignment vertical="center" wrapText="1"/>
    </xf>
    <xf numFmtId="167" fontId="19" fillId="0" borderId="51" xfId="85" applyNumberFormat="1" applyFont="1" applyBorder="1" applyAlignment="1">
      <alignment horizontal="left" vertical="center" wrapText="1"/>
    </xf>
    <xf numFmtId="167" fontId="13" fillId="0" borderId="50" xfId="85" applyNumberFormat="1" applyFont="1" applyBorder="1" applyAlignment="1">
      <alignment horizontal="right" vertical="center" wrapText="1"/>
    </xf>
    <xf numFmtId="167" fontId="24" fillId="0" borderId="23" xfId="85" applyNumberFormat="1" applyFont="1" applyBorder="1" applyAlignment="1">
      <alignment horizontal="left" vertical="center" wrapText="1"/>
    </xf>
    <xf numFmtId="167" fontId="14" fillId="0" borderId="43" xfId="85" applyNumberFormat="1" applyFont="1" applyBorder="1" applyAlignment="1">
      <alignment vertical="center" wrapText="1"/>
    </xf>
    <xf numFmtId="0" fontId="7" fillId="0" borderId="0" xfId="85" applyAlignment="1">
      <alignment horizontal="right" vertical="center"/>
    </xf>
    <xf numFmtId="167" fontId="30" fillId="0" borderId="19" xfId="85" applyNumberFormat="1" applyFont="1" applyBorder="1" applyAlignment="1">
      <alignment horizontal="centerContinuous" vertical="center" wrapText="1"/>
    </xf>
    <xf numFmtId="167" fontId="30" fillId="0" borderId="21" xfId="85" applyNumberFormat="1" applyFont="1" applyBorder="1" applyAlignment="1">
      <alignment horizontal="centerContinuous" vertical="center" wrapText="1"/>
    </xf>
    <xf numFmtId="167" fontId="30" fillId="0" borderId="90" xfId="85" applyNumberFormat="1" applyFont="1" applyBorder="1" applyAlignment="1">
      <alignment horizontal="centerContinuous" vertical="center" wrapText="1"/>
    </xf>
    <xf numFmtId="167" fontId="30" fillId="0" borderId="74" xfId="85" applyNumberFormat="1" applyFont="1" applyBorder="1" applyAlignment="1">
      <alignment horizontal="centerContinuous" vertical="center" wrapText="1"/>
    </xf>
    <xf numFmtId="167" fontId="30" fillId="0" borderId="19" xfId="85" applyNumberFormat="1" applyFont="1" applyBorder="1" applyAlignment="1">
      <alignment horizontal="center" vertical="center" wrapText="1"/>
    </xf>
    <xf numFmtId="167" fontId="18" fillId="0" borderId="21" xfId="85" applyNumberFormat="1" applyFont="1" applyBorder="1" applyAlignment="1">
      <alignment horizontal="center" vertical="center" wrapText="1"/>
    </xf>
    <xf numFmtId="0" fontId="18" fillId="0" borderId="73" xfId="85" applyFont="1" applyBorder="1" applyAlignment="1">
      <alignment horizontal="center" vertical="center" wrapText="1"/>
    </xf>
    <xf numFmtId="0" fontId="18" fillId="0" borderId="20" xfId="85" applyFont="1" applyBorder="1" applyAlignment="1">
      <alignment horizontal="center" vertical="center" wrapText="1"/>
    </xf>
    <xf numFmtId="0" fontId="18" fillId="0" borderId="53" xfId="85" applyFont="1" applyBorder="1" applyAlignment="1">
      <alignment horizontal="center" vertical="center" wrapText="1"/>
    </xf>
    <xf numFmtId="0" fontId="18" fillId="0" borderId="71" xfId="85" applyFont="1" applyBorder="1" applyAlignment="1">
      <alignment horizontal="center" vertical="center" wrapText="1"/>
    </xf>
    <xf numFmtId="167" fontId="72" fillId="0" borderId="21" xfId="85" applyNumberFormat="1" applyFont="1" applyBorder="1" applyAlignment="1">
      <alignment horizontal="center" vertical="center" wrapText="1"/>
    </xf>
    <xf numFmtId="0" fontId="18" fillId="0" borderId="75" xfId="85" applyFont="1" applyBorder="1" applyAlignment="1">
      <alignment horizontal="center" vertical="center" wrapText="1"/>
    </xf>
    <xf numFmtId="167" fontId="23" fillId="0" borderId="58" xfId="85" applyNumberFormat="1" applyFont="1" applyBorder="1" applyAlignment="1">
      <alignment vertical="center" wrapText="1"/>
    </xf>
    <xf numFmtId="167" fontId="21" fillId="0" borderId="27" xfId="85" applyNumberFormat="1" applyFont="1" applyBorder="1" applyAlignment="1">
      <alignment horizontal="left" vertical="center" wrapText="1"/>
    </xf>
    <xf numFmtId="167" fontId="21" fillId="0" borderId="30" xfId="85" applyNumberFormat="1" applyFont="1" applyBorder="1" applyAlignment="1" applyProtection="1">
      <alignment vertical="center" wrapText="1"/>
      <protection locked="0"/>
    </xf>
    <xf numFmtId="167" fontId="21" fillId="0" borderId="76" xfId="85" applyNumberFormat="1" applyFont="1" applyBorder="1" applyAlignment="1" applyProtection="1">
      <alignment vertical="center" wrapText="1"/>
      <protection locked="0"/>
    </xf>
    <xf numFmtId="0" fontId="21" fillId="0" borderId="32" xfId="85" applyFont="1" applyBorder="1" applyAlignment="1">
      <alignment vertical="center" wrapText="1"/>
    </xf>
    <xf numFmtId="167" fontId="23" fillId="0" borderId="32" xfId="85" applyNumberFormat="1" applyFont="1" applyBorder="1" applyAlignment="1">
      <alignment horizontal="left" vertical="center" wrapText="1"/>
    </xf>
    <xf numFmtId="167" fontId="23" fillId="0" borderId="33" xfId="85" applyNumberFormat="1" applyFont="1" applyBorder="1" applyAlignment="1" applyProtection="1">
      <alignment vertical="center" wrapText="1"/>
      <protection locked="0"/>
    </xf>
    <xf numFmtId="167" fontId="21" fillId="0" borderId="32" xfId="85" applyNumberFormat="1" applyFont="1" applyBorder="1" applyAlignment="1">
      <alignment horizontal="left" vertical="center" wrapText="1"/>
    </xf>
    <xf numFmtId="167" fontId="21" fillId="0" borderId="32" xfId="85" applyNumberFormat="1" applyFont="1" applyBorder="1" applyAlignment="1">
      <alignment vertical="center" wrapText="1"/>
    </xf>
    <xf numFmtId="167" fontId="21" fillId="0" borderId="34" xfId="85" applyNumberFormat="1" applyFont="1" applyBorder="1" applyAlignment="1" applyProtection="1">
      <alignment vertical="center" wrapText="1"/>
      <protection locked="0"/>
    </xf>
    <xf numFmtId="167" fontId="23" fillId="0" borderId="76" xfId="85" applyNumberFormat="1" applyFont="1" applyBorder="1" applyAlignment="1" applyProtection="1">
      <alignment vertical="center" wrapText="1"/>
      <protection locked="0"/>
    </xf>
    <xf numFmtId="0" fontId="25" fillId="0" borderId="32" xfId="82" applyFont="1" applyBorder="1"/>
    <xf numFmtId="167" fontId="49" fillId="0" borderId="32" xfId="85" applyNumberFormat="1" applyFont="1" applyBorder="1" applyAlignment="1">
      <alignment horizontal="left" vertical="center" wrapText="1"/>
    </xf>
    <xf numFmtId="167" fontId="49" fillId="0" borderId="33" xfId="85" applyNumberFormat="1" applyFont="1" applyBorder="1" applyAlignment="1" applyProtection="1">
      <alignment vertical="center" wrapText="1"/>
      <protection locked="0"/>
    </xf>
    <xf numFmtId="167" fontId="23" fillId="0" borderId="32" xfId="85" applyNumberFormat="1" applyFont="1" applyBorder="1" applyAlignment="1">
      <alignment vertical="center" wrapText="1"/>
    </xf>
    <xf numFmtId="0" fontId="49" fillId="0" borderId="32" xfId="82" applyFont="1" applyBorder="1"/>
    <xf numFmtId="167" fontId="49" fillId="0" borderId="32" xfId="85" applyNumberFormat="1" applyFont="1" applyBorder="1" applyAlignment="1">
      <alignment vertical="center" wrapText="1"/>
    </xf>
    <xf numFmtId="167" fontId="21" fillId="0" borderId="36" xfId="85" applyNumberFormat="1" applyFont="1" applyBorder="1" applyAlignment="1" applyProtection="1">
      <alignment horizontal="left" vertical="center" wrapText="1"/>
      <protection locked="0"/>
    </xf>
    <xf numFmtId="167" fontId="21" fillId="0" borderId="36" xfId="85" applyNumberFormat="1" applyFont="1" applyBorder="1" applyAlignment="1" applyProtection="1">
      <alignment vertical="center" wrapText="1"/>
      <protection locked="0"/>
    </xf>
    <xf numFmtId="167" fontId="18" fillId="0" borderId="19" xfId="85" applyNumberFormat="1" applyFont="1" applyBorder="1" applyAlignment="1">
      <alignment horizontal="left" vertical="center" wrapText="1"/>
    </xf>
    <xf numFmtId="167" fontId="18" fillId="0" borderId="19" xfId="85" applyNumberFormat="1" applyFont="1" applyBorder="1" applyAlignment="1">
      <alignment vertical="center" wrapText="1"/>
    </xf>
    <xf numFmtId="167" fontId="19" fillId="0" borderId="67" xfId="85" applyNumberFormat="1" applyFont="1" applyBorder="1" applyAlignment="1">
      <alignment horizontal="left" vertical="center" wrapText="1"/>
    </xf>
    <xf numFmtId="167" fontId="7" fillId="0" borderId="69" xfId="85" applyNumberFormat="1" applyBorder="1" applyAlignment="1">
      <alignment horizontal="right" vertical="center" wrapText="1"/>
    </xf>
    <xf numFmtId="167" fontId="19" fillId="0" borderId="67" xfId="85" applyNumberFormat="1" applyFont="1" applyBorder="1" applyAlignment="1">
      <alignment vertical="center" wrapText="1"/>
    </xf>
    <xf numFmtId="167" fontId="42" fillId="0" borderId="19" xfId="85" applyNumberFormat="1" applyFont="1" applyBorder="1" applyAlignment="1">
      <alignment horizontal="left" vertical="center" wrapText="1"/>
    </xf>
    <xf numFmtId="167" fontId="24" fillId="0" borderId="19" xfId="85" applyNumberFormat="1" applyFont="1" applyBorder="1" applyAlignment="1">
      <alignment vertical="center" wrapText="1"/>
    </xf>
    <xf numFmtId="0" fontId="30" fillId="0" borderId="89" xfId="85" applyFont="1" applyBorder="1" applyAlignment="1" applyProtection="1">
      <alignment horizontal="left" vertical="center"/>
      <protection locked="0"/>
    </xf>
    <xf numFmtId="0" fontId="30" fillId="0" borderId="87" xfId="85" applyFont="1" applyBorder="1" applyAlignment="1">
      <alignment horizontal="center" vertical="center" wrapText="1"/>
    </xf>
    <xf numFmtId="0" fontId="7" fillId="0" borderId="48" xfId="85" applyBorder="1" applyAlignment="1">
      <alignment vertical="center" wrapText="1"/>
    </xf>
    <xf numFmtId="0" fontId="30" fillId="0" borderId="86" xfId="85" applyFont="1" applyBorder="1" applyAlignment="1">
      <alignment horizontal="center" vertical="center" wrapText="1"/>
    </xf>
    <xf numFmtId="0" fontId="30" fillId="0" borderId="87" xfId="85" applyFont="1" applyBorder="1" applyAlignment="1">
      <alignment horizontal="left" vertical="center" wrapText="1"/>
    </xf>
    <xf numFmtId="0" fontId="7" fillId="0" borderId="44" xfId="85" applyBorder="1" applyAlignment="1">
      <alignment vertical="center" wrapText="1"/>
    </xf>
    <xf numFmtId="0" fontId="6" fillId="0" borderId="32" xfId="82" applyBorder="1"/>
    <xf numFmtId="167" fontId="73" fillId="0" borderId="85" xfId="85" applyNumberFormat="1" applyFont="1" applyBorder="1" applyAlignment="1">
      <alignment horizontal="center" vertical="center" wrapText="1"/>
    </xf>
    <xf numFmtId="0" fontId="75" fillId="0" borderId="85" xfId="79" applyFont="1" applyBorder="1" applyAlignment="1">
      <alignment horizontal="center" vertical="center" wrapText="1"/>
    </xf>
    <xf numFmtId="167" fontId="16" fillId="0" borderId="19" xfId="85" applyNumberFormat="1" applyFont="1" applyBorder="1" applyAlignment="1">
      <alignment horizontal="center" vertical="center" wrapText="1"/>
    </xf>
    <xf numFmtId="167" fontId="30" fillId="0" borderId="21" xfId="85" applyNumberFormat="1" applyFont="1" applyBorder="1" applyAlignment="1">
      <alignment horizontal="center" vertical="center" wrapText="1"/>
    </xf>
    <xf numFmtId="167" fontId="24" fillId="0" borderId="42" xfId="85" applyNumberFormat="1" applyFont="1" applyBorder="1" applyAlignment="1">
      <alignment horizontal="center" vertical="center" wrapText="1"/>
    </xf>
    <xf numFmtId="167" fontId="24" fillId="0" borderId="49" xfId="85" applyNumberFormat="1" applyFont="1" applyBorder="1" applyAlignment="1">
      <alignment horizontal="center" vertical="center" wrapText="1"/>
    </xf>
    <xf numFmtId="167" fontId="30" fillId="0" borderId="32" xfId="85" applyNumberFormat="1" applyFont="1" applyBorder="1" applyAlignment="1" applyProtection="1">
      <alignment horizontal="center" vertical="center" wrapText="1"/>
      <protection locked="0"/>
    </xf>
    <xf numFmtId="167" fontId="30" fillId="0" borderId="33" xfId="85" applyNumberFormat="1" applyFont="1" applyBorder="1" applyAlignment="1" applyProtection="1">
      <alignment horizontal="center" vertical="center" wrapText="1"/>
      <protection locked="0"/>
    </xf>
    <xf numFmtId="167" fontId="30" fillId="0" borderId="19" xfId="85" applyNumberFormat="1" applyFont="1" applyBorder="1" applyAlignment="1">
      <alignment horizontal="left" vertical="center" wrapText="1"/>
    </xf>
    <xf numFmtId="167" fontId="18" fillId="0" borderId="0" xfId="85" applyNumberFormat="1" applyFont="1" applyAlignment="1">
      <alignment vertical="center" wrapText="1"/>
    </xf>
    <xf numFmtId="0" fontId="6" fillId="0" borderId="0" xfId="86"/>
    <xf numFmtId="0" fontId="6" fillId="0" borderId="16" xfId="86" applyBorder="1"/>
    <xf numFmtId="0" fontId="6" fillId="0" borderId="0" xfId="82"/>
    <xf numFmtId="0" fontId="12" fillId="0" borderId="0" xfId="82" applyFont="1"/>
    <xf numFmtId="0" fontId="6" fillId="0" borderId="56" xfId="82" applyBorder="1"/>
    <xf numFmtId="0" fontId="6" fillId="0" borderId="87" xfId="82" applyBorder="1"/>
    <xf numFmtId="0" fontId="6" fillId="0" borderId="74" xfId="82" applyBorder="1"/>
    <xf numFmtId="0" fontId="6" fillId="0" borderId="90" xfId="82" applyBorder="1"/>
    <xf numFmtId="0" fontId="6" fillId="0" borderId="75" xfId="82" applyBorder="1"/>
    <xf numFmtId="0" fontId="6" fillId="0" borderId="31" xfId="82" applyBorder="1" applyAlignment="1">
      <alignment horizontal="center" vertical="center"/>
    </xf>
    <xf numFmtId="0" fontId="6" fillId="0" borderId="17" xfId="82" applyBorder="1" applyAlignment="1">
      <alignment vertical="center"/>
    </xf>
    <xf numFmtId="0" fontId="6" fillId="0" borderId="82" xfId="82" applyBorder="1" applyAlignment="1">
      <alignment vertical="center"/>
    </xf>
    <xf numFmtId="0" fontId="6" fillId="0" borderId="81" xfId="82" applyBorder="1" applyAlignment="1">
      <alignment vertical="center"/>
    </xf>
    <xf numFmtId="0" fontId="6" fillId="0" borderId="76" xfId="82" applyBorder="1" applyAlignment="1">
      <alignment horizontal="justify" vertical="top"/>
    </xf>
    <xf numFmtId="0" fontId="6" fillId="0" borderId="16" xfId="82" applyBorder="1"/>
    <xf numFmtId="0" fontId="6" fillId="0" borderId="33" xfId="82" applyBorder="1"/>
    <xf numFmtId="0" fontId="6" fillId="0" borderId="36" xfId="82" applyBorder="1"/>
    <xf numFmtId="0" fontId="77" fillId="0" borderId="37" xfId="82" applyFont="1" applyBorder="1"/>
    <xf numFmtId="0" fontId="6" fillId="0" borderId="13" xfId="82" applyBorder="1"/>
    <xf numFmtId="0" fontId="6" fillId="0" borderId="66" xfId="82" applyBorder="1"/>
    <xf numFmtId="0" fontId="6" fillId="0" borderId="91" xfId="82" applyBorder="1"/>
    <xf numFmtId="0" fontId="6" fillId="0" borderId="81" xfId="82" applyBorder="1" applyAlignment="1">
      <alignment horizontal="justify" vertical="top"/>
    </xf>
    <xf numFmtId="0" fontId="6" fillId="0" borderId="81" xfId="82" applyBorder="1"/>
    <xf numFmtId="0" fontId="6" fillId="0" borderId="58" xfId="82" applyBorder="1" applyAlignment="1">
      <alignment horizontal="center" vertical="center"/>
    </xf>
    <xf numFmtId="0" fontId="6" fillId="0" borderId="28" xfId="82" applyBorder="1" applyAlignment="1">
      <alignment horizontal="justify" vertical="top"/>
    </xf>
    <xf numFmtId="0" fontId="6" fillId="0" borderId="64" xfId="82" applyBorder="1" applyAlignment="1">
      <alignment horizontal="justify" vertical="top"/>
    </xf>
    <xf numFmtId="0" fontId="6" fillId="0" borderId="29" xfId="82" applyBorder="1" applyAlignment="1">
      <alignment horizontal="justify" vertical="top"/>
    </xf>
    <xf numFmtId="0" fontId="6" fillId="0" borderId="0" xfId="82" applyAlignment="1">
      <alignment vertical="center"/>
    </xf>
    <xf numFmtId="0" fontId="6" fillId="0" borderId="0" xfId="82" applyAlignment="1">
      <alignment horizontal="justify" vertical="top"/>
    </xf>
    <xf numFmtId="0" fontId="6" fillId="0" borderId="15" xfId="82" applyBorder="1"/>
    <xf numFmtId="0" fontId="77" fillId="0" borderId="0" xfId="82" applyFont="1"/>
    <xf numFmtId="0" fontId="6" fillId="0" borderId="16" xfId="82" applyBorder="1" applyAlignment="1">
      <alignment horizontal="justify" vertical="top"/>
    </xf>
    <xf numFmtId="0" fontId="6" fillId="0" borderId="18" xfId="82" applyBorder="1"/>
    <xf numFmtId="10" fontId="3" fillId="0" borderId="0" xfId="79" applyNumberFormat="1"/>
    <xf numFmtId="0" fontId="78" fillId="0" borderId="0" xfId="79" applyFont="1"/>
    <xf numFmtId="0" fontId="55" fillId="0" borderId="74" xfId="82" applyFont="1" applyBorder="1" applyAlignment="1">
      <alignment horizontal="centerContinuous" vertical="top" wrapText="1"/>
    </xf>
    <xf numFmtId="0" fontId="55" fillId="0" borderId="90" xfId="82" applyFont="1" applyBorder="1" applyAlignment="1">
      <alignment horizontal="centerContinuous" vertical="top" wrapText="1"/>
    </xf>
    <xf numFmtId="0" fontId="65" fillId="0" borderId="74" xfId="82" applyFont="1" applyBorder="1" applyAlignment="1">
      <alignment horizontal="centerContinuous" vertical="center" wrapText="1"/>
    </xf>
    <xf numFmtId="0" fontId="65" fillId="0" borderId="90" xfId="82" applyFont="1" applyBorder="1" applyAlignment="1">
      <alignment horizontal="centerContinuous" vertical="center" wrapText="1"/>
    </xf>
    <xf numFmtId="0" fontId="57" fillId="0" borderId="17" xfId="82" applyFont="1" applyBorder="1" applyAlignment="1">
      <alignment horizontal="centerContinuous" vertical="center"/>
    </xf>
    <xf numFmtId="0" fontId="9" fillId="0" borderId="0" xfId="87" applyFont="1" applyAlignment="1">
      <alignment horizontal="centerContinuous" wrapText="1"/>
    </xf>
    <xf numFmtId="167" fontId="16" fillId="0" borderId="85" xfId="85" applyNumberFormat="1" applyFont="1" applyBorder="1" applyAlignment="1" applyProtection="1">
      <alignment horizontal="centerContinuous" vertical="center"/>
      <protection locked="0"/>
    </xf>
    <xf numFmtId="0" fontId="16" fillId="0" borderId="85" xfId="85" applyFont="1" applyBorder="1" applyAlignment="1" applyProtection="1">
      <alignment horizontal="centerContinuous" vertical="center" wrapText="1"/>
      <protection locked="0"/>
    </xf>
    <xf numFmtId="0" fontId="56" fillId="0" borderId="87" xfId="82" applyFont="1" applyBorder="1" applyAlignment="1">
      <alignment horizontal="centerContinuous" vertical="center" wrapText="1"/>
    </xf>
    <xf numFmtId="0" fontId="56" fillId="0" borderId="74" xfId="82" applyFont="1" applyBorder="1" applyAlignment="1">
      <alignment horizontal="centerContinuous" vertical="center" wrapText="1"/>
    </xf>
    <xf numFmtId="0" fontId="56" fillId="0" borderId="90" xfId="82" applyFont="1" applyBorder="1" applyAlignment="1">
      <alignment horizontal="centerContinuous" vertical="center" wrapText="1"/>
    </xf>
    <xf numFmtId="0" fontId="56" fillId="0" borderId="17" xfId="82" applyFont="1" applyBorder="1" applyAlignment="1">
      <alignment horizontal="centerContinuous" vertical="center" wrapText="1"/>
    </xf>
    <xf numFmtId="0" fontId="56" fillId="0" borderId="82" xfId="82" applyFont="1" applyBorder="1" applyAlignment="1">
      <alignment horizontal="centerContinuous" vertical="center" wrapText="1"/>
    </xf>
    <xf numFmtId="0" fontId="55" fillId="0" borderId="17" xfId="82" applyFont="1" applyBorder="1" applyAlignment="1">
      <alignment horizontal="centerContinuous" vertical="center" wrapText="1"/>
    </xf>
    <xf numFmtId="0" fontId="55" fillId="0" borderId="82" xfId="82" applyFont="1" applyBorder="1" applyAlignment="1">
      <alignment horizontal="centerContinuous" vertical="center" wrapText="1"/>
    </xf>
    <xf numFmtId="0" fontId="56" fillId="0" borderId="81" xfId="82" applyFont="1" applyBorder="1" applyAlignment="1">
      <alignment horizontal="centerContinuous" vertical="center" wrapText="1"/>
    </xf>
    <xf numFmtId="0" fontId="55" fillId="0" borderId="17" xfId="82" applyFont="1" applyBorder="1" applyAlignment="1">
      <alignment horizontal="centerContinuous" vertical="center"/>
    </xf>
    <xf numFmtId="0" fontId="55" fillId="0" borderId="82" xfId="82" applyFont="1" applyBorder="1" applyAlignment="1">
      <alignment horizontal="centerContinuous" vertical="center"/>
    </xf>
    <xf numFmtId="0" fontId="55" fillId="0" borderId="81" xfId="82" applyFont="1" applyBorder="1" applyAlignment="1">
      <alignment horizontal="centerContinuous" vertical="center"/>
    </xf>
    <xf numFmtId="0" fontId="55" fillId="0" borderId="87" xfId="82" applyFont="1" applyBorder="1" applyAlignment="1">
      <alignment horizontal="centerContinuous" vertical="top" wrapText="1"/>
    </xf>
    <xf numFmtId="0" fontId="57" fillId="0" borderId="82" xfId="82" applyFont="1" applyBorder="1" applyAlignment="1">
      <alignment horizontal="centerContinuous" vertical="center"/>
    </xf>
    <xf numFmtId="0" fontId="57" fillId="0" borderId="17" xfId="82" applyFont="1" applyBorder="1" applyAlignment="1">
      <alignment horizontal="centerContinuous" vertical="center" wrapText="1"/>
    </xf>
    <xf numFmtId="0" fontId="57" fillId="0" borderId="82" xfId="82" applyFont="1" applyBorder="1" applyAlignment="1">
      <alignment horizontal="centerContinuous" vertical="center" wrapText="1"/>
    </xf>
    <xf numFmtId="0" fontId="57" fillId="0" borderId="81" xfId="82" applyFont="1" applyBorder="1" applyAlignment="1">
      <alignment horizontal="centerContinuous" vertical="center" wrapText="1"/>
    </xf>
    <xf numFmtId="0" fontId="56" fillId="0" borderId="64" xfId="82" applyFont="1" applyBorder="1" applyAlignment="1">
      <alignment horizontal="centerContinuous" vertical="center" wrapText="1"/>
    </xf>
    <xf numFmtId="0" fontId="56" fillId="0" borderId="61" xfId="82" applyFont="1" applyBorder="1" applyAlignment="1">
      <alignment horizontal="centerContinuous" vertical="center" wrapText="1"/>
    </xf>
    <xf numFmtId="0" fontId="59" fillId="0" borderId="64" xfId="82" applyFont="1" applyBorder="1" applyAlignment="1">
      <alignment horizontal="centerContinuous" vertical="center" wrapText="1"/>
    </xf>
    <xf numFmtId="0" fontId="59" fillId="0" borderId="61" xfId="82" applyFont="1" applyBorder="1" applyAlignment="1">
      <alignment horizontal="centerContinuous" vertical="center" wrapText="1"/>
    </xf>
    <xf numFmtId="0" fontId="71" fillId="0" borderId="64" xfId="82" applyFont="1" applyBorder="1" applyAlignment="1">
      <alignment horizontal="centerContinuous" vertical="center" wrapText="1"/>
    </xf>
    <xf numFmtId="0" fontId="71" fillId="0" borderId="61" xfId="82" applyFont="1" applyBorder="1" applyAlignment="1">
      <alignment horizontal="centerContinuous" vertical="center" wrapText="1"/>
    </xf>
    <xf numFmtId="0" fontId="59" fillId="0" borderId="0" xfId="82" applyFont="1" applyAlignment="1">
      <alignment horizontal="centerContinuous" vertical="center" wrapText="1"/>
    </xf>
    <xf numFmtId="167" fontId="7" fillId="0" borderId="0" xfId="85" applyNumberFormat="1" applyAlignment="1">
      <alignment horizontal="centerContinuous" vertical="center" wrapText="1"/>
    </xf>
    <xf numFmtId="0" fontId="74" fillId="0" borderId="0" xfId="79" applyFont="1" applyAlignment="1">
      <alignment horizontal="centerContinuous" vertical="center" wrapText="1"/>
    </xf>
    <xf numFmtId="0" fontId="76" fillId="0" borderId="0" xfId="86" applyFont="1" applyAlignment="1">
      <alignment horizontal="centerContinuous"/>
    </xf>
    <xf numFmtId="0" fontId="20" fillId="0" borderId="59" xfId="79" applyFont="1" applyBorder="1"/>
    <xf numFmtId="0" fontId="21" fillId="0" borderId="66" xfId="79" applyFont="1" applyBorder="1"/>
    <xf numFmtId="0" fontId="30" fillId="0" borderId="64" xfId="85" applyFont="1" applyBorder="1" applyAlignment="1">
      <alignment vertical="center"/>
    </xf>
    <xf numFmtId="0" fontId="31" fillId="0" borderId="15" xfId="79" applyFont="1" applyBorder="1"/>
    <xf numFmtId="0" fontId="20" fillId="0" borderId="15" xfId="79" applyFont="1" applyBorder="1"/>
    <xf numFmtId="0" fontId="21" fillId="0" borderId="15" xfId="79" applyFont="1" applyBorder="1"/>
    <xf numFmtId="0" fontId="21" fillId="0" borderId="13" xfId="79" applyFont="1" applyBorder="1"/>
    <xf numFmtId="0" fontId="20" fillId="0" borderId="17" xfId="79" applyFont="1" applyBorder="1"/>
    <xf numFmtId="0" fontId="23" fillId="0" borderId="15" xfId="79" applyFont="1" applyBorder="1"/>
    <xf numFmtId="0" fontId="23" fillId="0" borderId="13" xfId="79" applyFont="1" applyBorder="1"/>
    <xf numFmtId="0" fontId="21" fillId="0" borderId="17" xfId="79" applyFont="1" applyBorder="1"/>
    <xf numFmtId="0" fontId="22" fillId="0" borderId="17" xfId="85" applyFont="1" applyBorder="1" applyAlignment="1">
      <alignment vertical="center" wrapText="1"/>
    </xf>
    <xf numFmtId="0" fontId="22" fillId="0" borderId="88" xfId="85" applyFont="1" applyBorder="1" applyAlignment="1">
      <alignment vertical="center" wrapText="1"/>
    </xf>
    <xf numFmtId="0" fontId="7" fillId="0" borderId="88" xfId="85" applyBorder="1" applyAlignment="1">
      <alignment vertical="center" wrapText="1"/>
    </xf>
    <xf numFmtId="0" fontId="31" fillId="0" borderId="59" xfId="79" applyFont="1" applyBorder="1"/>
    <xf numFmtId="0" fontId="20" fillId="0" borderId="82" xfId="79" applyFont="1" applyBorder="1"/>
    <xf numFmtId="0" fontId="21" fillId="0" borderId="82" xfId="79" applyFont="1" applyBorder="1"/>
    <xf numFmtId="0" fontId="22" fillId="0" borderId="82" xfId="85" applyFont="1" applyBorder="1" applyAlignment="1">
      <alignment vertical="center" wrapText="1"/>
    </xf>
    <xf numFmtId="0" fontId="22" fillId="0" borderId="0" xfId="85" applyFont="1" applyAlignment="1">
      <alignment vertical="center" wrapText="1"/>
    </xf>
    <xf numFmtId="0" fontId="30" fillId="0" borderId="85" xfId="85" applyFont="1" applyBorder="1" applyAlignment="1">
      <alignment vertical="center" wrapText="1"/>
    </xf>
    <xf numFmtId="167" fontId="21" fillId="0" borderId="77" xfId="79" applyNumberFormat="1" applyFont="1" applyBorder="1"/>
    <xf numFmtId="167" fontId="23" fillId="0" borderId="13" xfId="79" applyNumberFormat="1" applyFont="1" applyBorder="1"/>
    <xf numFmtId="0" fontId="30" fillId="0" borderId="89" xfId="85" applyFont="1" applyBorder="1" applyAlignment="1">
      <alignment horizontal="left" vertical="center"/>
    </xf>
    <xf numFmtId="0" fontId="41" fillId="0" borderId="15" xfId="79" applyFont="1" applyBorder="1"/>
    <xf numFmtId="0" fontId="23" fillId="0" borderId="86" xfId="79" applyFont="1" applyBorder="1"/>
    <xf numFmtId="0" fontId="25" fillId="0" borderId="15" xfId="85" applyFont="1" applyBorder="1" applyAlignment="1">
      <alignment vertical="center" wrapText="1"/>
    </xf>
    <xf numFmtId="0" fontId="21" fillId="0" borderId="88" xfId="79" applyFont="1" applyBorder="1"/>
    <xf numFmtId="0" fontId="43" fillId="0" borderId="15" xfId="85" applyFont="1" applyBorder="1" applyAlignment="1">
      <alignment vertical="center" wrapText="1"/>
    </xf>
    <xf numFmtId="0" fontId="30" fillId="0" borderId="86" xfId="85" applyFont="1" applyBorder="1" applyAlignment="1">
      <alignment vertical="center" wrapText="1"/>
    </xf>
    <xf numFmtId="0" fontId="24" fillId="0" borderId="86" xfId="85" applyFont="1" applyBorder="1" applyAlignment="1">
      <alignment vertical="center" wrapText="1"/>
    </xf>
    <xf numFmtId="0" fontId="7" fillId="0" borderId="15" xfId="85" applyBorder="1" applyAlignment="1">
      <alignment vertical="center" wrapText="1"/>
    </xf>
    <xf numFmtId="0" fontId="7" fillId="0" borderId="17" xfId="85" applyBorder="1" applyAlignment="1">
      <alignment vertical="center" wrapText="1"/>
    </xf>
    <xf numFmtId="0" fontId="7" fillId="0" borderId="13" xfId="85" applyBorder="1" applyAlignment="1">
      <alignment vertical="center" wrapText="1"/>
    </xf>
    <xf numFmtId="0" fontId="7" fillId="0" borderId="86" xfId="85" applyBorder="1" applyAlignment="1">
      <alignment vertical="center" wrapText="1"/>
    </xf>
    <xf numFmtId="0" fontId="24" fillId="0" borderId="48" xfId="85" applyFont="1" applyBorder="1" applyAlignment="1">
      <alignment vertical="center" wrapText="1"/>
    </xf>
    <xf numFmtId="0" fontId="7" fillId="0" borderId="89" xfId="85" applyBorder="1" applyAlignment="1">
      <alignment vertical="center" wrapText="1"/>
    </xf>
    <xf numFmtId="0" fontId="7" fillId="0" borderId="64" xfId="85" applyBorder="1" applyAlignment="1">
      <alignment vertical="center" wrapText="1"/>
    </xf>
    <xf numFmtId="0" fontId="18" fillId="0" borderId="71" xfId="85" applyFont="1" applyBorder="1" applyAlignment="1">
      <alignment vertical="center" wrapText="1"/>
    </xf>
    <xf numFmtId="0" fontId="31" fillId="0" borderId="88" xfId="79" applyFont="1" applyBorder="1"/>
    <xf numFmtId="0" fontId="23" fillId="0" borderId="87" xfId="79" applyFont="1" applyBorder="1"/>
    <xf numFmtId="0" fontId="43" fillId="0" borderId="17" xfId="85" applyFont="1" applyBorder="1" applyAlignment="1">
      <alignment vertical="center" wrapText="1"/>
    </xf>
    <xf numFmtId="0" fontId="24" fillId="0" borderId="71" xfId="85" applyFont="1" applyBorder="1" applyAlignment="1">
      <alignment vertical="center" wrapText="1"/>
    </xf>
    <xf numFmtId="0" fontId="80" fillId="0" borderId="15" xfId="79" applyFont="1" applyBorder="1"/>
    <xf numFmtId="167" fontId="23" fillId="0" borderId="86" xfId="79" applyNumberFormat="1" applyFont="1" applyBorder="1"/>
    <xf numFmtId="0" fontId="28" fillId="0" borderId="15" xfId="79" applyFont="1" applyBorder="1"/>
    <xf numFmtId="0" fontId="45" fillId="0" borderId="15" xfId="85" applyFont="1" applyBorder="1" applyAlignment="1">
      <alignment vertical="center" wrapText="1"/>
    </xf>
    <xf numFmtId="0" fontId="46" fillId="0" borderId="15" xfId="79" applyFont="1" applyBorder="1"/>
    <xf numFmtId="0" fontId="46" fillId="0" borderId="15" xfId="85" applyFont="1" applyBorder="1" applyAlignment="1">
      <alignment vertical="center" wrapText="1"/>
    </xf>
    <xf numFmtId="0" fontId="46" fillId="0" borderId="17" xfId="85" applyFont="1" applyBorder="1" applyAlignment="1">
      <alignment vertical="center" wrapText="1"/>
    </xf>
    <xf numFmtId="0" fontId="46" fillId="0" borderId="88" xfId="85" applyFont="1" applyBorder="1" applyAlignment="1">
      <alignment vertical="center" wrapText="1"/>
    </xf>
    <xf numFmtId="0" fontId="31" fillId="0" borderId="64" xfId="79" applyFont="1" applyBorder="1"/>
    <xf numFmtId="0" fontId="24" fillId="0" borderId="85" xfId="85" applyFont="1" applyBorder="1" applyAlignment="1">
      <alignment vertical="center" wrapText="1"/>
    </xf>
    <xf numFmtId="0" fontId="7" fillId="0" borderId="66" xfId="85" applyBorder="1" applyAlignment="1">
      <alignment vertical="center" wrapText="1"/>
    </xf>
    <xf numFmtId="0" fontId="23" fillId="0" borderId="85" xfId="85" applyFont="1" applyBorder="1" applyAlignment="1">
      <alignment vertical="center" wrapText="1"/>
    </xf>
    <xf numFmtId="0" fontId="46" fillId="0" borderId="59" xfId="79" applyFont="1" applyBorder="1"/>
    <xf numFmtId="0" fontId="48" fillId="0" borderId="15" xfId="79" applyFont="1" applyBorder="1"/>
    <xf numFmtId="0" fontId="45" fillId="0" borderId="15" xfId="79" applyFont="1" applyBorder="1"/>
    <xf numFmtId="0" fontId="20" fillId="0" borderId="64" xfId="79" applyFont="1" applyBorder="1"/>
    <xf numFmtId="0" fontId="23" fillId="0" borderId="89" xfId="79" applyFont="1" applyBorder="1"/>
    <xf numFmtId="167" fontId="19" fillId="0" borderId="53" xfId="85" applyNumberFormat="1" applyFont="1" applyBorder="1" applyAlignment="1">
      <alignment vertical="center" wrapText="1"/>
    </xf>
    <xf numFmtId="0" fontId="37" fillId="0" borderId="0" xfId="79" applyFont="1"/>
    <xf numFmtId="167" fontId="21" fillId="0" borderId="76" xfId="79" applyNumberFormat="1" applyFont="1" applyBorder="1"/>
    <xf numFmtId="0" fontId="23" fillId="0" borderId="18" xfId="79" applyFont="1" applyBorder="1"/>
    <xf numFmtId="0" fontId="23" fillId="0" borderId="27" xfId="79" applyFont="1" applyBorder="1"/>
    <xf numFmtId="167" fontId="22" fillId="0" borderId="69" xfId="85" applyNumberFormat="1" applyFont="1" applyBorder="1" applyAlignment="1" applyProtection="1">
      <alignment vertical="center" wrapText="1"/>
      <protection locked="0"/>
    </xf>
    <xf numFmtId="167" fontId="3" fillId="0" borderId="39" xfId="79" applyNumberFormat="1" applyBorder="1"/>
    <xf numFmtId="0" fontId="3" fillId="0" borderId="39" xfId="79" applyBorder="1"/>
    <xf numFmtId="167" fontId="22" fillId="0" borderId="39" xfId="79" applyNumberFormat="1" applyFont="1" applyBorder="1"/>
    <xf numFmtId="0" fontId="6" fillId="0" borderId="16" xfId="88" applyBorder="1" applyAlignment="1">
      <alignment vertical="center"/>
    </xf>
    <xf numFmtId="0" fontId="12" fillId="0" borderId="16" xfId="87" applyFont="1" applyBorder="1" applyAlignment="1">
      <alignment horizontal="center" vertical="center"/>
    </xf>
    <xf numFmtId="0" fontId="22" fillId="0" borderId="37" xfId="85" applyFont="1" applyBorder="1" applyAlignment="1">
      <alignment vertical="center" wrapText="1"/>
    </xf>
    <xf numFmtId="0" fontId="22" fillId="0" borderId="89" xfId="85" applyFont="1" applyBorder="1" applyAlignment="1">
      <alignment vertical="center" wrapText="1"/>
    </xf>
    <xf numFmtId="167" fontId="22" fillId="0" borderId="38" xfId="85" applyNumberFormat="1" applyFont="1" applyBorder="1" applyAlignment="1" applyProtection="1">
      <alignment vertical="center" wrapText="1"/>
      <protection locked="0"/>
    </xf>
    <xf numFmtId="0" fontId="21" fillId="0" borderId="89" xfId="85" applyFont="1" applyBorder="1" applyAlignment="1">
      <alignment horizontal="center" vertical="center" wrapText="1"/>
    </xf>
    <xf numFmtId="0" fontId="22" fillId="0" borderId="84" xfId="85" applyFont="1" applyBorder="1" applyAlignment="1">
      <alignment vertical="center" wrapText="1"/>
    </xf>
    <xf numFmtId="0" fontId="21" fillId="0" borderId="42" xfId="85" applyFont="1" applyBorder="1" applyAlignment="1">
      <alignment horizontal="center" vertical="center" wrapText="1"/>
    </xf>
    <xf numFmtId="0" fontId="21" fillId="0" borderId="47" xfId="85" applyFont="1" applyBorder="1" applyAlignment="1">
      <alignment horizontal="center" vertical="center" wrapText="1"/>
    </xf>
    <xf numFmtId="167" fontId="21" fillId="0" borderId="49" xfId="79" applyNumberFormat="1" applyFont="1" applyBorder="1"/>
    <xf numFmtId="0" fontId="22" fillId="0" borderId="48" xfId="85" applyFont="1" applyBorder="1" applyAlignment="1">
      <alignment vertical="center" wrapText="1"/>
    </xf>
    <xf numFmtId="167" fontId="22" fillId="0" borderId="49" xfId="85" applyNumberFormat="1" applyFont="1" applyBorder="1" applyAlignment="1" applyProtection="1">
      <alignment vertical="center" wrapText="1"/>
      <protection locked="0"/>
    </xf>
    <xf numFmtId="0" fontId="21" fillId="0" borderId="48" xfId="85" applyFont="1" applyBorder="1" applyAlignment="1">
      <alignment horizontal="center" vertical="center" wrapText="1"/>
    </xf>
    <xf numFmtId="0" fontId="22" fillId="0" borderId="85" xfId="85" applyFont="1" applyBorder="1" applyAlignment="1">
      <alignment vertical="center" wrapText="1"/>
    </xf>
    <xf numFmtId="0" fontId="22" fillId="0" borderId="36" xfId="85" applyFont="1" applyBorder="1" applyAlignment="1">
      <alignment vertical="center" wrapText="1"/>
    </xf>
    <xf numFmtId="0" fontId="24" fillId="0" borderId="42" xfId="85" applyFont="1" applyBorder="1" applyAlignment="1">
      <alignment vertical="center" wrapText="1"/>
    </xf>
    <xf numFmtId="0" fontId="7" fillId="0" borderId="77" xfId="85" applyBorder="1" applyAlignment="1">
      <alignment vertical="center" wrapText="1"/>
    </xf>
    <xf numFmtId="0" fontId="24" fillId="0" borderId="16" xfId="85" applyFont="1" applyBorder="1" applyAlignment="1">
      <alignment vertical="center" wrapText="1"/>
    </xf>
    <xf numFmtId="167" fontId="21" fillId="0" borderId="47" xfId="54" applyNumberFormat="1" applyFont="1" applyBorder="1" applyAlignment="1">
      <alignment vertical="center" wrapText="1"/>
    </xf>
    <xf numFmtId="167" fontId="21" fillId="0" borderId="47" xfId="85" applyNumberFormat="1" applyFont="1" applyBorder="1" applyAlignment="1" applyProtection="1">
      <alignment vertical="center" wrapText="1"/>
      <protection locked="0"/>
    </xf>
    <xf numFmtId="166" fontId="7" fillId="0" borderId="51" xfId="54" applyNumberFormat="1" applyFont="1" applyBorder="1" applyAlignment="1" applyProtection="1">
      <alignment horizontal="right" vertical="center" wrapText="1"/>
      <protection locked="0"/>
    </xf>
    <xf numFmtId="0" fontId="22" fillId="0" borderId="51" xfId="85" applyFont="1" applyBorder="1" applyAlignment="1" applyProtection="1">
      <alignment horizontal="right" vertical="center" wrapText="1"/>
      <protection locked="0"/>
    </xf>
    <xf numFmtId="0" fontId="22" fillId="0" borderId="64" xfId="85" applyFont="1" applyBorder="1" applyAlignment="1">
      <alignment vertical="center" wrapText="1"/>
    </xf>
    <xf numFmtId="167" fontId="22" fillId="0" borderId="29" xfId="85" applyNumberFormat="1" applyFont="1" applyBorder="1" applyAlignment="1" applyProtection="1">
      <alignment vertical="center" wrapText="1"/>
      <protection locked="0"/>
    </xf>
    <xf numFmtId="167" fontId="21" fillId="0" borderId="44" xfId="85" applyNumberFormat="1" applyFont="1" applyBorder="1" applyAlignment="1" applyProtection="1">
      <alignment horizontal="left" vertical="center" wrapText="1"/>
      <protection locked="0"/>
    </xf>
    <xf numFmtId="0" fontId="8" fillId="0" borderId="16" xfId="86" applyFont="1" applyBorder="1"/>
    <xf numFmtId="0" fontId="10" fillId="0" borderId="35" xfId="87" applyFont="1" applyBorder="1" applyAlignment="1">
      <alignment vertical="center"/>
    </xf>
    <xf numFmtId="0" fontId="98" fillId="0" borderId="16" xfId="86" applyFont="1" applyBorder="1"/>
    <xf numFmtId="167" fontId="21" fillId="0" borderId="0" xfId="79" applyNumberFormat="1" applyFont="1"/>
    <xf numFmtId="0" fontId="21" fillId="0" borderId="0" xfId="79" applyFont="1" applyAlignment="1">
      <alignment wrapText="1"/>
    </xf>
    <xf numFmtId="0" fontId="65" fillId="0" borderId="44" xfId="82" quotePrefix="1" applyFont="1" applyBorder="1"/>
    <xf numFmtId="0" fontId="65" fillId="0" borderId="32" xfId="82" quotePrefix="1" applyFont="1" applyBorder="1"/>
    <xf numFmtId="167" fontId="21" fillId="0" borderId="51" xfId="79" applyNumberFormat="1" applyFont="1" applyBorder="1"/>
    <xf numFmtId="167" fontId="23" fillId="0" borderId="51" xfId="79" applyNumberFormat="1" applyFont="1" applyBorder="1"/>
    <xf numFmtId="0" fontId="21" fillId="0" borderId="51" xfId="79" applyFont="1" applyBorder="1"/>
    <xf numFmtId="0" fontId="99" fillId="0" borderId="16" xfId="91" applyFont="1" applyBorder="1" applyAlignment="1">
      <alignment horizontal="center" vertical="center" wrapText="1"/>
    </xf>
    <xf numFmtId="167" fontId="23" fillId="0" borderId="87" xfId="79" applyNumberFormat="1" applyFont="1" applyBorder="1"/>
    <xf numFmtId="0" fontId="2" fillId="0" borderId="0" xfId="91" applyAlignment="1">
      <alignment horizontal="right"/>
    </xf>
    <xf numFmtId="0" fontId="2" fillId="0" borderId="0" xfId="91"/>
    <xf numFmtId="0" fontId="6" fillId="0" borderId="0" xfId="84"/>
    <xf numFmtId="0" fontId="99" fillId="0" borderId="16" xfId="91" applyFont="1" applyBorder="1" applyAlignment="1">
      <alignment horizontal="center" vertical="center"/>
    </xf>
    <xf numFmtId="0" fontId="100" fillId="0" borderId="16" xfId="91" applyFont="1" applyBorder="1"/>
    <xf numFmtId="3" fontId="100" fillId="0" borderId="16" xfId="91" applyNumberFormat="1" applyFont="1" applyBorder="1"/>
    <xf numFmtId="0" fontId="100" fillId="0" borderId="16" xfId="91" applyFont="1" applyBorder="1" applyAlignment="1">
      <alignment vertical="center" wrapText="1"/>
    </xf>
    <xf numFmtId="3" fontId="100" fillId="0" borderId="16" xfId="91" applyNumberFormat="1" applyFont="1" applyBorder="1" applyAlignment="1">
      <alignment vertical="center"/>
    </xf>
    <xf numFmtId="0" fontId="101" fillId="0" borderId="16" xfId="91" applyFont="1" applyBorder="1"/>
    <xf numFmtId="3" fontId="101" fillId="0" borderId="16" xfId="91" applyNumberFormat="1" applyFont="1" applyBorder="1"/>
    <xf numFmtId="3" fontId="100" fillId="0" borderId="16" xfId="91" applyNumberFormat="1" applyFont="1" applyBorder="1" applyAlignment="1">
      <alignment horizontal="right"/>
    </xf>
    <xf numFmtId="0" fontId="6" fillId="0" borderId="16" xfId="84" applyBorder="1"/>
    <xf numFmtId="0" fontId="101" fillId="0" borderId="16" xfId="91" applyFont="1" applyBorder="1" applyAlignment="1">
      <alignment vertical="center" wrapText="1"/>
    </xf>
    <xf numFmtId="3" fontId="101" fillId="0" borderId="16" xfId="91" applyNumberFormat="1" applyFont="1" applyBorder="1" applyAlignment="1">
      <alignment horizontal="right"/>
    </xf>
    <xf numFmtId="0" fontId="2" fillId="0" borderId="0" xfId="91" applyAlignment="1">
      <alignment vertical="center" wrapText="1"/>
    </xf>
    <xf numFmtId="0" fontId="0" fillId="0" borderId="0" xfId="0" applyAlignment="1">
      <alignment horizontal="right"/>
    </xf>
    <xf numFmtId="0" fontId="99" fillId="0" borderId="16" xfId="0" applyFont="1" applyBorder="1" applyAlignment="1">
      <alignment horizontal="center" vertical="center"/>
    </xf>
    <xf numFmtId="0" fontId="100" fillId="0" borderId="16" xfId="0" applyFont="1" applyBorder="1"/>
    <xf numFmtId="3" fontId="100" fillId="0" borderId="16" xfId="0" applyNumberFormat="1" applyFont="1" applyBorder="1"/>
    <xf numFmtId="0" fontId="100" fillId="0" borderId="16" xfId="0" applyFont="1" applyBorder="1" applyAlignment="1">
      <alignment vertical="center" wrapText="1"/>
    </xf>
    <xf numFmtId="3" fontId="100" fillId="0" borderId="16" xfId="0" applyNumberFormat="1" applyFont="1" applyBorder="1" applyAlignment="1">
      <alignment vertical="center"/>
    </xf>
    <xf numFmtId="0" fontId="101" fillId="0" borderId="16" xfId="0" applyFont="1" applyBorder="1"/>
    <xf numFmtId="3" fontId="101" fillId="0" borderId="16" xfId="0" applyNumberFormat="1" applyFont="1" applyBorder="1"/>
    <xf numFmtId="3" fontId="100" fillId="0" borderId="16" xfId="0" applyNumberFormat="1" applyFont="1" applyBorder="1" applyAlignment="1">
      <alignment horizontal="right"/>
    </xf>
    <xf numFmtId="0" fontId="101" fillId="0" borderId="16" xfId="0" applyFont="1" applyBorder="1" applyAlignment="1">
      <alignment vertical="center" wrapText="1"/>
    </xf>
    <xf numFmtId="3" fontId="101" fillId="0" borderId="16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6" fillId="0" borderId="0" xfId="90"/>
    <xf numFmtId="0" fontId="12" fillId="0" borderId="0" xfId="90" applyFont="1"/>
    <xf numFmtId="0" fontId="6" fillId="0" borderId="16" xfId="90" applyBorder="1"/>
    <xf numFmtId="0" fontId="6" fillId="0" borderId="65" xfId="90" applyBorder="1"/>
    <xf numFmtId="0" fontId="6" fillId="0" borderId="68" xfId="90" applyBorder="1"/>
    <xf numFmtId="0" fontId="6" fillId="0" borderId="92" xfId="90" applyBorder="1"/>
    <xf numFmtId="0" fontId="6" fillId="0" borderId="14" xfId="90" applyBorder="1"/>
    <xf numFmtId="166" fontId="6" fillId="0" borderId="92" xfId="54" applyNumberFormat="1" applyFont="1" applyBorder="1"/>
    <xf numFmtId="166" fontId="6" fillId="0" borderId="68" xfId="54" applyNumberFormat="1" applyFont="1" applyBorder="1"/>
    <xf numFmtId="0" fontId="6" fillId="0" borderId="18" xfId="90" applyBorder="1"/>
    <xf numFmtId="0" fontId="6" fillId="0" borderId="81" xfId="90" applyBorder="1"/>
    <xf numFmtId="166" fontId="6" fillId="0" borderId="18" xfId="54" applyNumberFormat="1" applyFont="1" applyBorder="1"/>
    <xf numFmtId="166" fontId="6" fillId="0" borderId="81" xfId="54" applyNumberFormat="1" applyFont="1" applyBorder="1"/>
    <xf numFmtId="0" fontId="6" fillId="0" borderId="0" xfId="80"/>
    <xf numFmtId="0" fontId="30" fillId="0" borderId="0" xfId="80" applyFont="1" applyAlignment="1">
      <alignment horizontal="centerContinuous"/>
    </xf>
    <xf numFmtId="0" fontId="35" fillId="0" borderId="0" xfId="80" applyFont="1"/>
    <xf numFmtId="0" fontId="22" fillId="0" borderId="0" xfId="80" applyFont="1"/>
    <xf numFmtId="0" fontId="30" fillId="0" borderId="0" xfId="80" applyFont="1" applyAlignment="1">
      <alignment horizontal="centerContinuous" vertical="top" wrapText="1"/>
    </xf>
    <xf numFmtId="0" fontId="30" fillId="0" borderId="58" xfId="80" applyFont="1" applyBorder="1"/>
    <xf numFmtId="0" fontId="35" fillId="0" borderId="28" xfId="80" applyFont="1" applyBorder="1"/>
    <xf numFmtId="0" fontId="35" fillId="0" borderId="29" xfId="80" applyFont="1" applyBorder="1"/>
    <xf numFmtId="0" fontId="35" fillId="0" borderId="27" xfId="80" applyFont="1" applyBorder="1"/>
    <xf numFmtId="0" fontId="35" fillId="0" borderId="17" xfId="80" applyFont="1" applyBorder="1"/>
    <xf numFmtId="0" fontId="35" fillId="0" borderId="81" xfId="80" applyFont="1" applyBorder="1"/>
    <xf numFmtId="0" fontId="35" fillId="0" borderId="18" xfId="80" applyFont="1" applyBorder="1"/>
    <xf numFmtId="0" fontId="35" fillId="0" borderId="60" xfId="80" applyFont="1" applyBorder="1"/>
    <xf numFmtId="0" fontId="35" fillId="0" borderId="15" xfId="80" applyFont="1" applyBorder="1"/>
    <xf numFmtId="0" fontId="35" fillId="0" borderId="65" xfId="80" applyFont="1" applyBorder="1"/>
    <xf numFmtId="0" fontId="35" fillId="0" borderId="36" xfId="80" applyFont="1" applyBorder="1"/>
    <xf numFmtId="0" fontId="35" fillId="0" borderId="37" xfId="80" applyFont="1" applyBorder="1"/>
    <xf numFmtId="0" fontId="35" fillId="0" borderId="32" xfId="80" applyFont="1" applyBorder="1"/>
    <xf numFmtId="0" fontId="35" fillId="0" borderId="16" xfId="80" applyFont="1" applyBorder="1"/>
    <xf numFmtId="0" fontId="35" fillId="0" borderId="33" xfId="80" applyFont="1" applyBorder="1"/>
    <xf numFmtId="0" fontId="35" fillId="0" borderId="89" xfId="80" applyFont="1" applyBorder="1"/>
    <xf numFmtId="0" fontId="35" fillId="0" borderId="62" xfId="80" applyFont="1" applyBorder="1"/>
    <xf numFmtId="0" fontId="35" fillId="0" borderId="38" xfId="80" applyFont="1" applyBorder="1"/>
    <xf numFmtId="0" fontId="35" fillId="0" borderId="0" xfId="80" applyFont="1" applyAlignment="1">
      <alignment horizontal="center"/>
    </xf>
    <xf numFmtId="6" fontId="35" fillId="0" borderId="0" xfId="80" applyNumberFormat="1" applyFont="1"/>
    <xf numFmtId="0" fontId="102" fillId="0" borderId="32" xfId="80" applyFont="1" applyBorder="1"/>
    <xf numFmtId="0" fontId="102" fillId="0" borderId="15" xfId="80" applyFont="1" applyBorder="1"/>
    <xf numFmtId="0" fontId="35" fillId="0" borderId="44" xfId="80" applyFont="1" applyBorder="1"/>
    <xf numFmtId="0" fontId="35" fillId="0" borderId="14" xfId="80" applyFont="1" applyBorder="1"/>
    <xf numFmtId="0" fontId="35" fillId="0" borderId="45" xfId="80" applyFont="1" applyBorder="1"/>
    <xf numFmtId="0" fontId="32" fillId="0" borderId="0" xfId="80" applyFont="1" applyAlignment="1">
      <alignment horizontal="centerContinuous"/>
    </xf>
    <xf numFmtId="0" fontId="103" fillId="0" borderId="58" xfId="80" applyFont="1" applyBorder="1" applyAlignment="1">
      <alignment vertical="center" wrapText="1"/>
    </xf>
    <xf numFmtId="0" fontId="103" fillId="0" borderId="28" xfId="80" applyFont="1" applyBorder="1" applyAlignment="1">
      <alignment vertical="center" wrapText="1"/>
    </xf>
    <xf numFmtId="0" fontId="35" fillId="0" borderId="28" xfId="80" applyFont="1" applyBorder="1" applyAlignment="1">
      <alignment horizontal="center" vertical="center" wrapText="1"/>
    </xf>
    <xf numFmtId="0" fontId="35" fillId="0" borderId="29" xfId="80" applyFont="1" applyBorder="1" applyAlignment="1">
      <alignment horizontal="center" vertical="center" wrapText="1"/>
    </xf>
    <xf numFmtId="0" fontId="104" fillId="0" borderId="32" xfId="80" applyFont="1" applyBorder="1" applyAlignment="1">
      <alignment vertical="center" wrapText="1"/>
    </xf>
    <xf numFmtId="0" fontId="35" fillId="0" borderId="16" xfId="80" applyFont="1" applyBorder="1" applyAlignment="1">
      <alignment vertical="center" wrapText="1"/>
    </xf>
    <xf numFmtId="0" fontId="35" fillId="0" borderId="35" xfId="80" applyFont="1" applyBorder="1"/>
    <xf numFmtId="0" fontId="22" fillId="0" borderId="16" xfId="80" applyFont="1" applyBorder="1" applyAlignment="1">
      <alignment vertical="center" wrapText="1"/>
    </xf>
    <xf numFmtId="0" fontId="35" fillId="0" borderId="40" xfId="80" applyFont="1" applyBorder="1"/>
    <xf numFmtId="0" fontId="35" fillId="0" borderId="52" xfId="80" applyFont="1" applyBorder="1"/>
    <xf numFmtId="0" fontId="35" fillId="0" borderId="36" xfId="80" applyFont="1" applyBorder="1" applyAlignment="1">
      <alignment vertical="center" wrapText="1"/>
    </xf>
    <xf numFmtId="0" fontId="35" fillId="0" borderId="37" xfId="80" applyFont="1" applyBorder="1" applyAlignment="1">
      <alignment vertical="center" wrapText="1"/>
    </xf>
    <xf numFmtId="0" fontId="32" fillId="0" borderId="52" xfId="80" applyFont="1" applyBorder="1"/>
    <xf numFmtId="0" fontId="32" fillId="0" borderId="62" xfId="80" applyFont="1" applyBorder="1"/>
    <xf numFmtId="167" fontId="32" fillId="0" borderId="37" xfId="80" applyNumberFormat="1" applyFont="1" applyBorder="1"/>
    <xf numFmtId="0" fontId="58" fillId="0" borderId="0" xfId="80" applyFont="1"/>
    <xf numFmtId="0" fontId="58" fillId="0" borderId="28" xfId="80" applyFont="1" applyBorder="1"/>
    <xf numFmtId="0" fontId="58" fillId="0" borderId="29" xfId="80" applyFont="1" applyBorder="1"/>
    <xf numFmtId="0" fontId="58" fillId="0" borderId="59" xfId="80" applyFont="1" applyBorder="1"/>
    <xf numFmtId="0" fontId="105" fillId="0" borderId="65" xfId="80" applyFont="1" applyBorder="1"/>
    <xf numFmtId="0" fontId="105" fillId="0" borderId="35" xfId="80" applyFont="1" applyBorder="1"/>
    <xf numFmtId="0" fontId="105" fillId="0" borderId="59" xfId="80" applyFont="1" applyBorder="1"/>
    <xf numFmtId="0" fontId="105" fillId="0" borderId="33" xfId="80" applyFont="1" applyBorder="1"/>
    <xf numFmtId="0" fontId="31" fillId="0" borderId="52" xfId="80" applyFont="1" applyBorder="1"/>
    <xf numFmtId="0" fontId="31" fillId="0" borderId="84" xfId="80" applyFont="1" applyBorder="1"/>
    <xf numFmtId="0" fontId="31" fillId="0" borderId="62" xfId="80" applyFont="1" applyBorder="1"/>
    <xf numFmtId="167" fontId="31" fillId="0" borderId="38" xfId="80" applyNumberFormat="1" applyFont="1" applyBorder="1"/>
    <xf numFmtId="0" fontId="30" fillId="0" borderId="55" xfId="80" applyFont="1" applyBorder="1" applyAlignment="1">
      <alignment horizontal="left" vertical="center" wrapText="1"/>
    </xf>
    <xf numFmtId="0" fontId="35" fillId="0" borderId="83" xfId="80" applyFont="1" applyBorder="1" applyAlignment="1">
      <alignment horizontal="left" vertical="center" wrapText="1"/>
    </xf>
    <xf numFmtId="0" fontId="35" fillId="0" borderId="80" xfId="80" applyFont="1" applyBorder="1" applyAlignment="1">
      <alignment horizontal="left" vertical="center" wrapText="1"/>
    </xf>
    <xf numFmtId="0" fontId="107" fillId="0" borderId="0" xfId="79" applyFont="1"/>
    <xf numFmtId="0" fontId="108" fillId="0" borderId="0" xfId="79" applyFont="1"/>
    <xf numFmtId="0" fontId="108" fillId="0" borderId="58" xfId="79" applyFont="1" applyBorder="1"/>
    <xf numFmtId="0" fontId="108" fillId="0" borderId="28" xfId="79" applyFont="1" applyBorder="1" applyAlignment="1">
      <alignment horizontal="center"/>
    </xf>
    <xf numFmtId="0" fontId="108" fillId="0" borderId="29" xfId="79" applyFont="1" applyBorder="1" applyAlignment="1">
      <alignment horizontal="center"/>
    </xf>
    <xf numFmtId="0" fontId="9" fillId="0" borderId="32" xfId="79" applyFont="1" applyBorder="1"/>
    <xf numFmtId="0" fontId="108" fillId="0" borderId="32" xfId="79" applyFont="1" applyBorder="1"/>
    <xf numFmtId="0" fontId="108" fillId="0" borderId="36" xfId="79" applyFont="1" applyBorder="1" applyAlignment="1">
      <alignment vertical="top" wrapText="1"/>
    </xf>
    <xf numFmtId="167" fontId="21" fillId="0" borderId="59" xfId="79" applyNumberFormat="1" applyFont="1" applyBorder="1"/>
    <xf numFmtId="0" fontId="30" fillId="0" borderId="58" xfId="80" applyFont="1" applyBorder="1" applyAlignment="1">
      <alignment horizontal="left" vertical="center" wrapText="1"/>
    </xf>
    <xf numFmtId="0" fontId="30" fillId="0" borderId="36" xfId="80" applyFont="1" applyBorder="1" applyAlignment="1">
      <alignment horizontal="left" vertical="center" wrapText="1"/>
    </xf>
    <xf numFmtId="0" fontId="58" fillId="0" borderId="37" xfId="80" applyFont="1" applyBorder="1"/>
    <xf numFmtId="0" fontId="109" fillId="0" borderId="38" xfId="80" applyFont="1" applyBorder="1"/>
    <xf numFmtId="167" fontId="35" fillId="0" borderId="0" xfId="80" applyNumberFormat="1" applyFont="1"/>
    <xf numFmtId="0" fontId="18" fillId="0" borderId="37" xfId="85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0" fillId="0" borderId="34" xfId="85" applyFont="1" applyBorder="1" applyAlignment="1">
      <alignment horizontal="center" vertical="center" wrapText="1"/>
    </xf>
    <xf numFmtId="167" fontId="39" fillId="0" borderId="39" xfId="85" applyNumberFormat="1" applyFont="1" applyBorder="1" applyAlignment="1">
      <alignment vertical="center" wrapText="1"/>
    </xf>
    <xf numFmtId="0" fontId="7" fillId="0" borderId="54" xfId="85" applyBorder="1" applyAlignment="1">
      <alignment vertical="center" wrapText="1"/>
    </xf>
    <xf numFmtId="0" fontId="39" fillId="0" borderId="41" xfId="85" applyFont="1" applyBorder="1" applyAlignment="1">
      <alignment vertical="center" wrapText="1"/>
    </xf>
    <xf numFmtId="0" fontId="30" fillId="0" borderId="39" xfId="85" applyFont="1" applyBorder="1" applyAlignment="1">
      <alignment horizontal="left" vertical="center" wrapText="1"/>
    </xf>
    <xf numFmtId="0" fontId="18" fillId="0" borderId="23" xfId="85" applyFont="1" applyBorder="1" applyAlignment="1">
      <alignment horizontal="center" vertical="center" wrapText="1"/>
    </xf>
    <xf numFmtId="0" fontId="7" fillId="0" borderId="91" xfId="85" applyBorder="1" applyAlignment="1">
      <alignment vertical="center" wrapText="1"/>
    </xf>
    <xf numFmtId="0" fontId="18" fillId="0" borderId="39" xfId="85" applyFont="1" applyBorder="1" applyAlignment="1">
      <alignment vertical="center" wrapText="1"/>
    </xf>
    <xf numFmtId="0" fontId="23" fillId="0" borderId="71" xfId="85" applyFont="1" applyBorder="1" applyAlignment="1">
      <alignment vertical="center" wrapText="1"/>
    </xf>
    <xf numFmtId="0" fontId="31" fillId="0" borderId="20" xfId="79" applyFont="1" applyBorder="1"/>
    <xf numFmtId="0" fontId="31" fillId="0" borderId="86" xfId="79" applyFont="1" applyBorder="1"/>
    <xf numFmtId="0" fontId="18" fillId="0" borderId="58" xfId="85" applyFont="1" applyBorder="1" applyAlignment="1">
      <alignment horizontal="center" vertical="center" wrapText="1"/>
    </xf>
    <xf numFmtId="0" fontId="18" fillId="0" borderId="29" xfId="85" applyFont="1" applyBorder="1" applyAlignment="1">
      <alignment horizontal="center" vertical="center" wrapText="1"/>
    </xf>
    <xf numFmtId="0" fontId="7" fillId="0" borderId="33" xfId="85" applyBorder="1" applyAlignment="1">
      <alignment vertical="center" wrapText="1"/>
    </xf>
    <xf numFmtId="0" fontId="27" fillId="0" borderId="33" xfId="85" applyFont="1" applyBorder="1" applyAlignment="1">
      <alignment vertical="center" wrapText="1"/>
    </xf>
    <xf numFmtId="0" fontId="7" fillId="0" borderId="45" xfId="85" applyBorder="1" applyAlignment="1">
      <alignment vertical="center" wrapText="1"/>
    </xf>
    <xf numFmtId="0" fontId="30" fillId="0" borderId="60" xfId="85" applyFont="1" applyBorder="1" applyAlignment="1">
      <alignment horizontal="left" vertical="center" wrapText="1"/>
    </xf>
    <xf numFmtId="0" fontId="7" fillId="0" borderId="69" xfId="85" applyBorder="1" applyAlignment="1">
      <alignment vertical="center" wrapText="1"/>
    </xf>
    <xf numFmtId="0" fontId="39" fillId="0" borderId="21" xfId="85" applyFont="1" applyBorder="1" applyAlignment="1">
      <alignment vertical="center" wrapText="1"/>
    </xf>
    <xf numFmtId="0" fontId="30" fillId="0" borderId="21" xfId="85" applyFont="1" applyBorder="1" applyAlignment="1">
      <alignment horizontal="left" vertical="center" wrapText="1"/>
    </xf>
    <xf numFmtId="0" fontId="17" fillId="0" borderId="40" xfId="85" applyFont="1" applyBorder="1" applyAlignment="1">
      <alignment vertical="center" wrapText="1"/>
    </xf>
    <xf numFmtId="0" fontId="17" fillId="0" borderId="39" xfId="85" applyFont="1" applyBorder="1" applyAlignment="1">
      <alignment vertical="center" wrapText="1"/>
    </xf>
    <xf numFmtId="0" fontId="21" fillId="0" borderId="35" xfId="79" applyFont="1" applyBorder="1"/>
    <xf numFmtId="0" fontId="3" fillId="0" borderId="52" xfId="79" applyBorder="1"/>
    <xf numFmtId="0" fontId="3" fillId="0" borderId="35" xfId="79" applyBorder="1"/>
    <xf numFmtId="167" fontId="21" fillId="0" borderId="35" xfId="79" applyNumberFormat="1" applyFont="1" applyBorder="1"/>
    <xf numFmtId="167" fontId="23" fillId="0" borderId="35" xfId="79" applyNumberFormat="1" applyFont="1" applyBorder="1"/>
    <xf numFmtId="0" fontId="21" fillId="0" borderId="40" xfId="79" applyFont="1" applyBorder="1"/>
    <xf numFmtId="0" fontId="21" fillId="0" borderId="31" xfId="79" applyFont="1" applyBorder="1"/>
    <xf numFmtId="0" fontId="21" fillId="0" borderId="23" xfId="79" applyFont="1" applyBorder="1"/>
    <xf numFmtId="0" fontId="21" fillId="0" borderId="55" xfId="79" applyFont="1" applyBorder="1"/>
    <xf numFmtId="0" fontId="21" fillId="0" borderId="52" xfId="79" applyFont="1" applyBorder="1"/>
    <xf numFmtId="0" fontId="3" fillId="0" borderId="31" xfId="79" applyBorder="1"/>
    <xf numFmtId="0" fontId="79" fillId="0" borderId="0" xfId="0" applyFont="1" applyAlignment="1">
      <alignment horizontal="center"/>
    </xf>
    <xf numFmtId="3" fontId="0" fillId="0" borderId="0" xfId="0" applyNumberFormat="1"/>
    <xf numFmtId="0" fontId="21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0" fillId="0" borderId="58" xfId="0" applyBorder="1"/>
    <xf numFmtId="3" fontId="0" fillId="0" borderId="29" xfId="0" applyNumberFormat="1" applyBorder="1"/>
    <xf numFmtId="0" fontId="0" fillId="0" borderId="32" xfId="0" applyBorder="1"/>
    <xf numFmtId="3" fontId="0" fillId="0" borderId="33" xfId="0" applyNumberFormat="1" applyBorder="1"/>
    <xf numFmtId="0" fontId="111" fillId="0" borderId="36" xfId="0" applyFont="1" applyBorder="1"/>
    <xf numFmtId="3" fontId="111" fillId="0" borderId="38" xfId="0" applyNumberFormat="1" applyFont="1" applyBorder="1"/>
    <xf numFmtId="167" fontId="80" fillId="0" borderId="33" xfId="79" applyNumberFormat="1" applyFont="1" applyBorder="1"/>
    <xf numFmtId="0" fontId="22" fillId="0" borderId="32" xfId="80" applyFont="1" applyBorder="1" applyAlignment="1">
      <alignment vertical="center" wrapText="1"/>
    </xf>
    <xf numFmtId="0" fontId="22" fillId="0" borderId="15" xfId="80" applyFont="1" applyBorder="1"/>
    <xf numFmtId="0" fontId="22" fillId="0" borderId="65" xfId="80" applyFont="1" applyBorder="1"/>
    <xf numFmtId="0" fontId="22" fillId="0" borderId="18" xfId="80" applyFont="1" applyBorder="1"/>
    <xf numFmtId="166" fontId="22" fillId="0" borderId="18" xfId="54" applyNumberFormat="1" applyFont="1" applyBorder="1"/>
    <xf numFmtId="0" fontId="22" fillId="0" borderId="18" xfId="80" applyFont="1" applyBorder="1" applyAlignment="1">
      <alignment horizontal="center"/>
    </xf>
    <xf numFmtId="0" fontId="22" fillId="0" borderId="89" xfId="80" applyFont="1" applyBorder="1"/>
    <xf numFmtId="0" fontId="22" fillId="0" borderId="62" xfId="80" applyFont="1" applyBorder="1"/>
    <xf numFmtId="0" fontId="22" fillId="0" borderId="37" xfId="80" applyFont="1" applyBorder="1"/>
    <xf numFmtId="0" fontId="22" fillId="0" borderId="32" xfId="80" applyFont="1" applyBorder="1"/>
    <xf numFmtId="0" fontId="22" fillId="0" borderId="16" xfId="80" applyFont="1" applyBorder="1"/>
    <xf numFmtId="6" fontId="22" fillId="0" borderId="16" xfId="80" applyNumberFormat="1" applyFont="1" applyBorder="1"/>
    <xf numFmtId="0" fontId="22" fillId="0" borderId="16" xfId="80" applyFont="1" applyBorder="1" applyAlignment="1">
      <alignment horizontal="center"/>
    </xf>
    <xf numFmtId="0" fontId="22" fillId="0" borderId="36" xfId="80" applyFont="1" applyBorder="1"/>
    <xf numFmtId="0" fontId="22" fillId="0" borderId="47" xfId="80" applyFont="1" applyBorder="1"/>
    <xf numFmtId="166" fontId="22" fillId="0" borderId="16" xfId="54" applyNumberFormat="1" applyFont="1" applyBorder="1"/>
    <xf numFmtId="0" fontId="22" fillId="0" borderId="14" xfId="80" applyFont="1" applyBorder="1"/>
    <xf numFmtId="0" fontId="22" fillId="0" borderId="14" xfId="80" applyFont="1" applyBorder="1" applyAlignment="1">
      <alignment horizontal="center"/>
    </xf>
    <xf numFmtId="0" fontId="22" fillId="0" borderId="59" xfId="80" applyFont="1" applyBorder="1"/>
    <xf numFmtId="0" fontId="22" fillId="0" borderId="33" xfId="80" applyFont="1" applyBorder="1"/>
    <xf numFmtId="0" fontId="22" fillId="0" borderId="91" xfId="80" applyFont="1" applyBorder="1"/>
    <xf numFmtId="0" fontId="22" fillId="0" borderId="45" xfId="80" applyFont="1" applyBorder="1"/>
    <xf numFmtId="0" fontId="22" fillId="0" borderId="38" xfId="80" applyFont="1" applyBorder="1"/>
    <xf numFmtId="167" fontId="22" fillId="0" borderId="33" xfId="80" applyNumberFormat="1" applyFont="1" applyBorder="1"/>
    <xf numFmtId="167" fontId="22" fillId="0" borderId="38" xfId="80" applyNumberFormat="1" applyFont="1" applyBorder="1"/>
    <xf numFmtId="0" fontId="22" fillId="0" borderId="35" xfId="80" applyFont="1" applyBorder="1"/>
    <xf numFmtId="167" fontId="22" fillId="0" borderId="16" xfId="80" applyNumberFormat="1" applyFont="1" applyBorder="1"/>
    <xf numFmtId="0" fontId="6" fillId="0" borderId="65" xfId="80" applyBorder="1"/>
    <xf numFmtId="0" fontId="22" fillId="0" borderId="40" xfId="80" applyFont="1" applyBorder="1"/>
    <xf numFmtId="0" fontId="6" fillId="0" borderId="91" xfId="80" applyBorder="1"/>
    <xf numFmtId="167" fontId="22" fillId="0" borderId="14" xfId="80" applyNumberFormat="1" applyFont="1" applyBorder="1"/>
    <xf numFmtId="0" fontId="21" fillId="0" borderId="32" xfId="80" applyFont="1" applyBorder="1"/>
    <xf numFmtId="0" fontId="21" fillId="0" borderId="16" xfId="80" applyFont="1" applyBorder="1"/>
    <xf numFmtId="0" fontId="21" fillId="0" borderId="65" xfId="80" applyFont="1" applyBorder="1"/>
    <xf numFmtId="167" fontId="21" fillId="0" borderId="33" xfId="80" applyNumberFormat="1" applyFont="1" applyBorder="1"/>
    <xf numFmtId="0" fontId="21" fillId="0" borderId="35" xfId="80" applyFont="1" applyBorder="1"/>
    <xf numFmtId="0" fontId="21" fillId="0" borderId="59" xfId="80" applyFont="1" applyBorder="1"/>
    <xf numFmtId="0" fontId="18" fillId="0" borderId="28" xfId="85" applyFont="1" applyBorder="1" applyAlignment="1">
      <alignment vertical="center"/>
    </xf>
    <xf numFmtId="0" fontId="112" fillId="0" borderId="32" xfId="85" applyFont="1" applyBorder="1" applyAlignment="1">
      <alignment horizontal="center" vertical="center" wrapText="1"/>
    </xf>
    <xf numFmtId="0" fontId="112" fillId="0" borderId="16" xfId="85" applyFont="1" applyBorder="1" applyAlignment="1">
      <alignment horizontal="center" vertical="center" wrapText="1"/>
    </xf>
    <xf numFmtId="167" fontId="21" fillId="0" borderId="18" xfId="54" applyNumberFormat="1" applyFont="1" applyBorder="1" applyAlignment="1">
      <alignment vertical="center" wrapText="1"/>
    </xf>
    <xf numFmtId="167" fontId="21" fillId="0" borderId="18" xfId="85" applyNumberFormat="1" applyFont="1" applyBorder="1" applyAlignment="1" applyProtection="1">
      <alignment vertical="center" wrapText="1"/>
      <protection locked="0"/>
    </xf>
    <xf numFmtId="167" fontId="21" fillId="0" borderId="16" xfId="54" applyNumberFormat="1" applyFont="1" applyBorder="1" applyAlignment="1">
      <alignment vertical="center" wrapText="1"/>
    </xf>
    <xf numFmtId="0" fontId="80" fillId="0" borderId="16" xfId="79" applyFont="1" applyBorder="1"/>
    <xf numFmtId="167" fontId="22" fillId="0" borderId="76" xfId="85" applyNumberFormat="1" applyFont="1" applyBorder="1" applyAlignment="1" applyProtection="1">
      <alignment vertical="center" wrapText="1"/>
      <protection locked="0"/>
    </xf>
    <xf numFmtId="0" fontId="42" fillId="0" borderId="22" xfId="85" applyFont="1" applyBorder="1" applyAlignment="1">
      <alignment vertical="center" wrapText="1"/>
    </xf>
    <xf numFmtId="167" fontId="23" fillId="0" borderId="16" xfId="79" applyNumberFormat="1" applyFont="1" applyBorder="1"/>
    <xf numFmtId="167" fontId="23" fillId="0" borderId="65" xfId="79" applyNumberFormat="1" applyFont="1" applyBorder="1"/>
    <xf numFmtId="0" fontId="28" fillId="0" borderId="37" xfId="79" applyFont="1" applyBorder="1"/>
    <xf numFmtId="0" fontId="72" fillId="0" borderId="54" xfId="85" applyFont="1" applyBorder="1" applyAlignment="1">
      <alignment horizontal="center" vertical="center" wrapText="1"/>
    </xf>
    <xf numFmtId="9" fontId="18" fillId="0" borderId="23" xfId="98" applyFont="1" applyBorder="1" applyAlignment="1" applyProtection="1">
      <alignment horizontal="center" vertical="center" wrapText="1"/>
      <protection locked="0"/>
    </xf>
    <xf numFmtId="0" fontId="18" fillId="0" borderId="34" xfId="85" applyFont="1" applyBorder="1" applyAlignment="1" applyProtection="1">
      <alignment horizontal="center" vertical="center" wrapText="1"/>
      <protection locked="0"/>
    </xf>
    <xf numFmtId="0" fontId="22" fillId="0" borderId="23" xfId="85" applyFont="1" applyBorder="1" applyAlignment="1" applyProtection="1">
      <alignment horizontal="center" vertical="center" wrapText="1"/>
      <protection locked="0"/>
    </xf>
    <xf numFmtId="0" fontId="18" fillId="0" borderId="35" xfId="85" applyFont="1" applyBorder="1" applyAlignment="1" applyProtection="1">
      <alignment horizontal="center" vertical="center" wrapText="1"/>
      <protection locked="0"/>
    </xf>
    <xf numFmtId="0" fontId="72" fillId="0" borderId="24" xfId="85" applyFont="1" applyBorder="1" applyAlignment="1">
      <alignment horizontal="center" vertical="center" wrapText="1"/>
    </xf>
    <xf numFmtId="167" fontId="21" fillId="0" borderId="54" xfId="85" applyNumberFormat="1" applyFont="1" applyBorder="1" applyAlignment="1" applyProtection="1">
      <alignment vertical="center" wrapText="1"/>
      <protection locked="0"/>
    </xf>
    <xf numFmtId="0" fontId="7" fillId="0" borderId="41" xfId="85" applyBorder="1" applyAlignment="1" applyProtection="1">
      <alignment vertical="center" wrapText="1"/>
      <protection locked="0"/>
    </xf>
    <xf numFmtId="167" fontId="31" fillId="0" borderId="41" xfId="54" applyNumberFormat="1" applyFont="1" applyBorder="1"/>
    <xf numFmtId="166" fontId="106" fillId="0" borderId="91" xfId="54" applyNumberFormat="1" applyFont="1" applyBorder="1"/>
    <xf numFmtId="167" fontId="3" fillId="0" borderId="41" xfId="79" applyNumberFormat="1" applyBorder="1"/>
    <xf numFmtId="167" fontId="7" fillId="0" borderId="34" xfId="85" applyNumberFormat="1" applyBorder="1" applyAlignment="1" applyProtection="1">
      <alignment vertical="center" wrapText="1"/>
      <protection locked="0"/>
    </xf>
    <xf numFmtId="166" fontId="22" fillId="0" borderId="34" xfId="54" applyNumberFormat="1" applyFont="1" applyBorder="1" applyAlignment="1" applyProtection="1">
      <alignment horizontal="right" vertical="center" wrapText="1"/>
      <protection locked="0"/>
    </xf>
    <xf numFmtId="167" fontId="113" fillId="0" borderId="30" xfId="85" applyNumberFormat="1" applyFont="1" applyBorder="1" applyAlignment="1" applyProtection="1">
      <alignment vertical="center" wrapText="1"/>
      <protection locked="0"/>
    </xf>
    <xf numFmtId="0" fontId="59" fillId="0" borderId="54" xfId="82" applyFont="1" applyBorder="1" applyAlignment="1">
      <alignment horizontal="center" vertical="center" wrapText="1"/>
    </xf>
    <xf numFmtId="167" fontId="59" fillId="0" borderId="41" xfId="82" applyNumberFormat="1" applyFont="1" applyBorder="1"/>
    <xf numFmtId="0" fontId="3" fillId="0" borderId="51" xfId="79" applyBorder="1"/>
    <xf numFmtId="0" fontId="7" fillId="0" borderId="27" xfId="85" applyBorder="1" applyAlignment="1">
      <alignment vertical="center" wrapText="1"/>
    </xf>
    <xf numFmtId="0" fontId="3" fillId="0" borderId="82" xfId="79" applyBorder="1"/>
    <xf numFmtId="0" fontId="7" fillId="0" borderId="92" xfId="85" applyBorder="1" applyAlignment="1">
      <alignment vertical="center" wrapText="1"/>
    </xf>
    <xf numFmtId="0" fontId="7" fillId="0" borderId="43" xfId="85" applyBorder="1" applyAlignment="1">
      <alignment vertical="center" wrapText="1"/>
    </xf>
    <xf numFmtId="167" fontId="23" fillId="0" borderId="30" xfId="85" applyNumberFormat="1" applyFont="1" applyBorder="1" applyAlignment="1" applyProtection="1">
      <alignment vertical="center" wrapText="1"/>
      <protection locked="0"/>
    </xf>
    <xf numFmtId="0" fontId="21" fillId="0" borderId="77" xfId="79" applyFont="1" applyBorder="1"/>
    <xf numFmtId="0" fontId="45" fillId="0" borderId="14" xfId="79" applyFont="1" applyBorder="1"/>
    <xf numFmtId="0" fontId="3" fillId="0" borderId="43" xfId="79" applyBorder="1"/>
    <xf numFmtId="0" fontId="21" fillId="0" borderId="43" xfId="79" applyFont="1" applyBorder="1"/>
    <xf numFmtId="9" fontId="39" fillId="0" borderId="22" xfId="98" applyFont="1" applyBorder="1" applyAlignment="1">
      <alignment vertical="center" wrapText="1"/>
    </xf>
    <xf numFmtId="0" fontId="23" fillId="0" borderId="77" xfId="79" applyFont="1" applyBorder="1"/>
    <xf numFmtId="0" fontId="30" fillId="0" borderId="82" xfId="85" applyFont="1" applyBorder="1" applyAlignment="1">
      <alignment horizontal="left" vertical="center" wrapText="1"/>
    </xf>
    <xf numFmtId="0" fontId="27" fillId="0" borderId="59" xfId="85" applyFont="1" applyBorder="1" applyAlignment="1">
      <alignment vertical="center" wrapText="1"/>
    </xf>
    <xf numFmtId="0" fontId="27" fillId="0" borderId="66" xfId="85" applyFont="1" applyBorder="1" applyAlignment="1">
      <alignment vertical="center" wrapText="1"/>
    </xf>
    <xf numFmtId="0" fontId="39" fillId="0" borderId="82" xfId="85" applyFont="1" applyBorder="1" applyAlignment="1">
      <alignment vertical="center" wrapText="1"/>
    </xf>
    <xf numFmtId="0" fontId="39" fillId="0" borderId="59" xfId="85" applyFont="1" applyBorder="1" applyAlignment="1">
      <alignment vertical="center" wrapText="1"/>
    </xf>
    <xf numFmtId="0" fontId="39" fillId="0" borderId="66" xfId="85" applyFont="1" applyBorder="1" applyAlignment="1">
      <alignment vertical="center" wrapText="1"/>
    </xf>
    <xf numFmtId="0" fontId="7" fillId="0" borderId="84" xfId="85" applyBorder="1" applyAlignment="1">
      <alignment vertical="center" wrapText="1"/>
    </xf>
    <xf numFmtId="167" fontId="24" fillId="0" borderId="53" xfId="85" applyNumberFormat="1" applyFont="1" applyBorder="1" applyAlignment="1" applyProtection="1">
      <alignment vertical="center" wrapText="1"/>
      <protection locked="0"/>
    </xf>
    <xf numFmtId="0" fontId="7" fillId="0" borderId="83" xfId="85" applyBorder="1" applyAlignment="1">
      <alignment vertical="center" wrapText="1"/>
    </xf>
    <xf numFmtId="0" fontId="30" fillId="0" borderId="54" xfId="85" applyFont="1" applyBorder="1" applyAlignment="1">
      <alignment horizontal="left" vertical="center" wrapText="1"/>
    </xf>
    <xf numFmtId="0" fontId="39" fillId="0" borderId="83" xfId="85" applyFont="1" applyBorder="1" applyAlignment="1">
      <alignment vertical="center" wrapText="1"/>
    </xf>
    <xf numFmtId="0" fontId="39" fillId="0" borderId="84" xfId="85" applyFont="1" applyBorder="1" applyAlignment="1">
      <alignment vertical="center" wrapText="1"/>
    </xf>
    <xf numFmtId="0" fontId="30" fillId="0" borderId="66" xfId="85" applyFont="1" applyBorder="1" applyAlignment="1">
      <alignment horizontal="left" vertical="center" wrapText="1"/>
    </xf>
    <xf numFmtId="9" fontId="7" fillId="0" borderId="34" xfId="98" applyFont="1" applyBorder="1" applyAlignment="1">
      <alignment vertical="center" wrapText="1"/>
    </xf>
    <xf numFmtId="9" fontId="7" fillId="0" borderId="39" xfId="98" applyFont="1" applyBorder="1" applyAlignment="1">
      <alignment vertical="center" wrapText="1"/>
    </xf>
    <xf numFmtId="9" fontId="7" fillId="0" borderId="30" xfId="98" applyFont="1" applyBorder="1" applyAlignment="1">
      <alignment vertical="center" wrapText="1"/>
    </xf>
    <xf numFmtId="9" fontId="7" fillId="0" borderId="50" xfId="98" applyFont="1" applyBorder="1" applyAlignment="1">
      <alignment vertical="center" wrapText="1"/>
    </xf>
    <xf numFmtId="9" fontId="7" fillId="0" borderId="41" xfId="98" applyFont="1" applyBorder="1" applyAlignment="1">
      <alignment vertical="center" wrapText="1"/>
    </xf>
    <xf numFmtId="9" fontId="7" fillId="0" borderId="22" xfId="98" applyFont="1" applyBorder="1" applyAlignment="1">
      <alignment vertical="center" wrapText="1"/>
    </xf>
    <xf numFmtId="167" fontId="21" fillId="0" borderId="46" xfId="54" applyNumberFormat="1" applyFont="1" applyBorder="1"/>
    <xf numFmtId="0" fontId="39" fillId="0" borderId="71" xfId="85" applyFont="1" applyBorder="1" applyAlignment="1">
      <alignment vertical="center" wrapText="1"/>
    </xf>
    <xf numFmtId="167" fontId="46" fillId="0" borderId="46" xfId="79" applyNumberFormat="1" applyFont="1" applyBorder="1"/>
    <xf numFmtId="9" fontId="7" fillId="0" borderId="54" xfId="98" applyFont="1" applyBorder="1" applyAlignment="1">
      <alignment vertical="center" wrapText="1"/>
    </xf>
    <xf numFmtId="9" fontId="7" fillId="0" borderId="43" xfId="98" applyFont="1" applyBorder="1" applyAlignment="1">
      <alignment vertical="center" wrapText="1"/>
    </xf>
    <xf numFmtId="9" fontId="32" fillId="0" borderId="22" xfId="98" applyFont="1" applyBorder="1" applyAlignment="1">
      <alignment vertical="center" wrapText="1"/>
    </xf>
    <xf numFmtId="0" fontId="30" fillId="0" borderId="81" xfId="85" applyFont="1" applyBorder="1" applyAlignment="1">
      <alignment horizontal="left" vertical="center" wrapText="1"/>
    </xf>
    <xf numFmtId="0" fontId="27" fillId="0" borderId="65" xfId="85" applyFont="1" applyBorder="1" applyAlignment="1">
      <alignment vertical="center" wrapText="1"/>
    </xf>
    <xf numFmtId="0" fontId="7" fillId="0" borderId="65" xfId="85" applyBorder="1" applyAlignment="1">
      <alignment vertical="center" wrapText="1"/>
    </xf>
    <xf numFmtId="0" fontId="7" fillId="0" borderId="81" xfId="85" applyBorder="1" applyAlignment="1">
      <alignment vertical="center" wrapText="1"/>
    </xf>
    <xf numFmtId="167" fontId="21" fillId="0" borderId="65" xfId="79" applyNumberFormat="1" applyFont="1" applyBorder="1"/>
    <xf numFmtId="167" fontId="23" fillId="0" borderId="73" xfId="79" applyNumberFormat="1" applyFont="1" applyBorder="1"/>
    <xf numFmtId="167" fontId="23" fillId="0" borderId="62" xfId="79" applyNumberFormat="1" applyFont="1" applyBorder="1"/>
    <xf numFmtId="0" fontId="39" fillId="0" borderId="73" xfId="85" applyFont="1" applyBorder="1" applyAlignment="1">
      <alignment vertical="center" wrapText="1"/>
    </xf>
    <xf numFmtId="0" fontId="30" fillId="0" borderId="73" xfId="85" applyFont="1" applyBorder="1" applyAlignment="1">
      <alignment horizontal="left" vertical="center" wrapText="1"/>
    </xf>
    <xf numFmtId="9" fontId="18" fillId="0" borderId="34" xfId="98" applyFont="1" applyBorder="1" applyAlignment="1">
      <alignment vertical="center" wrapText="1"/>
    </xf>
    <xf numFmtId="9" fontId="18" fillId="0" borderId="39" xfId="98" applyFont="1" applyBorder="1" applyAlignment="1">
      <alignment vertical="center" wrapText="1"/>
    </xf>
    <xf numFmtId="167" fontId="30" fillId="0" borderId="53" xfId="85" applyNumberFormat="1" applyFont="1" applyBorder="1" applyAlignment="1">
      <alignment vertical="center" wrapText="1"/>
    </xf>
    <xf numFmtId="9" fontId="22" fillId="0" borderId="22" xfId="98" applyFont="1" applyBorder="1" applyAlignment="1">
      <alignment vertical="center" wrapText="1"/>
    </xf>
    <xf numFmtId="167" fontId="24" fillId="0" borderId="34" xfId="85" applyNumberFormat="1" applyFont="1" applyBorder="1" applyAlignment="1" applyProtection="1">
      <alignment vertical="center" wrapText="1"/>
      <protection locked="0"/>
    </xf>
    <xf numFmtId="9" fontId="22" fillId="0" borderId="39" xfId="98" applyFont="1" applyBorder="1" applyAlignment="1">
      <alignment vertical="center" wrapText="1"/>
    </xf>
    <xf numFmtId="9" fontId="22" fillId="0" borderId="50" xfId="98" applyFont="1" applyBorder="1" applyAlignment="1">
      <alignment vertical="center" wrapText="1"/>
    </xf>
    <xf numFmtId="9" fontId="22" fillId="0" borderId="41" xfId="98" applyFont="1" applyBorder="1" applyAlignment="1">
      <alignment vertical="center" wrapText="1"/>
    </xf>
    <xf numFmtId="167" fontId="23" fillId="0" borderId="50" xfId="79" applyNumberFormat="1" applyFont="1" applyBorder="1"/>
    <xf numFmtId="167" fontId="24" fillId="0" borderId="30" xfId="85" applyNumberFormat="1" applyFont="1" applyBorder="1" applyAlignment="1" applyProtection="1">
      <alignment vertical="center" wrapText="1"/>
      <protection locked="0"/>
    </xf>
    <xf numFmtId="9" fontId="24" fillId="0" borderId="22" xfId="98" applyFont="1" applyBorder="1" applyAlignment="1">
      <alignment vertical="center" wrapText="1"/>
    </xf>
    <xf numFmtId="9" fontId="24" fillId="0" borderId="34" xfId="98" applyFont="1" applyBorder="1" applyAlignment="1">
      <alignment vertical="center" wrapText="1"/>
    </xf>
    <xf numFmtId="0" fontId="42" fillId="0" borderId="34" xfId="85" applyFont="1" applyBorder="1" applyAlignment="1">
      <alignment vertical="center" wrapText="1"/>
    </xf>
    <xf numFmtId="0" fontId="131" fillId="0" borderId="41" xfId="85" applyFont="1" applyBorder="1" applyAlignment="1">
      <alignment vertical="center" wrapText="1"/>
    </xf>
    <xf numFmtId="9" fontId="24" fillId="0" borderId="43" xfId="98" applyFont="1" applyBorder="1" applyAlignment="1">
      <alignment vertical="center" wrapText="1"/>
    </xf>
    <xf numFmtId="0" fontId="42" fillId="0" borderId="43" xfId="85" applyFont="1" applyBorder="1" applyAlignment="1">
      <alignment vertical="center" wrapText="1"/>
    </xf>
    <xf numFmtId="9" fontId="18" fillId="0" borderId="30" xfId="98" applyFont="1" applyBorder="1" applyAlignment="1">
      <alignment vertical="center" wrapText="1"/>
    </xf>
    <xf numFmtId="0" fontId="24" fillId="0" borderId="41" xfId="85" applyFont="1" applyBorder="1" applyAlignment="1">
      <alignment vertical="center" wrapText="1"/>
    </xf>
    <xf numFmtId="0" fontId="24" fillId="0" borderId="43" xfId="85" applyFont="1" applyBorder="1" applyAlignment="1">
      <alignment vertical="center" wrapText="1"/>
    </xf>
    <xf numFmtId="0" fontId="24" fillId="0" borderId="30" xfId="85" applyFont="1" applyBorder="1" applyAlignment="1">
      <alignment vertical="center" wrapText="1"/>
    </xf>
    <xf numFmtId="9" fontId="24" fillId="0" borderId="30" xfId="98" applyFont="1" applyBorder="1" applyAlignment="1">
      <alignment vertical="center" wrapText="1"/>
    </xf>
    <xf numFmtId="167" fontId="18" fillId="0" borderId="43" xfId="85" applyNumberFormat="1" applyFont="1" applyBorder="1" applyAlignment="1">
      <alignment vertical="center" wrapText="1"/>
    </xf>
    <xf numFmtId="9" fontId="18" fillId="0" borderId="43" xfId="98" applyFont="1" applyBorder="1" applyAlignment="1">
      <alignment vertical="center" wrapText="1"/>
    </xf>
    <xf numFmtId="167" fontId="18" fillId="0" borderId="24" xfId="85" applyNumberFormat="1" applyFont="1" applyBorder="1" applyAlignment="1">
      <alignment vertical="center" wrapText="1"/>
    </xf>
    <xf numFmtId="9" fontId="18" fillId="0" borderId="24" xfId="98" applyFont="1" applyBorder="1" applyAlignment="1">
      <alignment vertical="center" wrapText="1"/>
    </xf>
    <xf numFmtId="0" fontId="7" fillId="0" borderId="24" xfId="85" applyBorder="1" applyAlignment="1">
      <alignment vertical="center" wrapText="1"/>
    </xf>
    <xf numFmtId="0" fontId="25" fillId="0" borderId="54" xfId="85" applyFont="1" applyBorder="1" applyAlignment="1">
      <alignment vertical="center" wrapText="1"/>
    </xf>
    <xf numFmtId="9" fontId="22" fillId="0" borderId="54" xfId="98" applyFont="1" applyBorder="1" applyAlignment="1">
      <alignment vertical="center" wrapText="1"/>
    </xf>
    <xf numFmtId="167" fontId="7" fillId="0" borderId="31" xfId="85" applyNumberFormat="1" applyBorder="1" applyAlignment="1" applyProtection="1">
      <alignment vertical="center" wrapText="1"/>
      <protection locked="0"/>
    </xf>
    <xf numFmtId="0" fontId="18" fillId="0" borderId="83" xfId="85" applyFont="1" applyBorder="1" applyAlignment="1">
      <alignment horizontal="center" vertical="center" wrapText="1"/>
    </xf>
    <xf numFmtId="0" fontId="21" fillId="0" borderId="83" xfId="79" applyFont="1" applyBorder="1"/>
    <xf numFmtId="167" fontId="31" fillId="0" borderId="79" xfId="54" applyNumberFormat="1" applyFont="1" applyBorder="1"/>
    <xf numFmtId="0" fontId="3" fillId="0" borderId="71" xfId="79" applyBorder="1"/>
    <xf numFmtId="167" fontId="3" fillId="0" borderId="71" xfId="79" applyNumberFormat="1" applyBorder="1"/>
    <xf numFmtId="167" fontId="3" fillId="0" borderId="82" xfId="79" applyNumberFormat="1" applyBorder="1"/>
    <xf numFmtId="167" fontId="3" fillId="0" borderId="59" xfId="79" applyNumberFormat="1" applyBorder="1"/>
    <xf numFmtId="0" fontId="23" fillId="0" borderId="54" xfId="79" applyFont="1" applyBorder="1" applyAlignment="1">
      <alignment horizontal="center" vertical="center"/>
    </xf>
    <xf numFmtId="9" fontId="21" fillId="0" borderId="34" xfId="98" applyFont="1" applyBorder="1"/>
    <xf numFmtId="9" fontId="21" fillId="0" borderId="39" xfId="98" applyFont="1" applyBorder="1"/>
    <xf numFmtId="9" fontId="49" fillId="0" borderId="22" xfId="98" applyFont="1" applyBorder="1"/>
    <xf numFmtId="9" fontId="21" fillId="0" borderId="30" xfId="98" applyFont="1" applyBorder="1"/>
    <xf numFmtId="9" fontId="21" fillId="0" borderId="22" xfId="98" applyFont="1" applyBorder="1"/>
    <xf numFmtId="9" fontId="23" fillId="0" borderId="22" xfId="98" applyFont="1" applyBorder="1"/>
    <xf numFmtId="9" fontId="21" fillId="0" borderId="50" xfId="98" applyFont="1" applyBorder="1"/>
    <xf numFmtId="9" fontId="31" fillId="0" borderId="41" xfId="98" applyFont="1" applyBorder="1"/>
    <xf numFmtId="9" fontId="49" fillId="0" borderId="54" xfId="98" applyFont="1" applyBorder="1"/>
    <xf numFmtId="0" fontId="18" fillId="0" borderId="76" xfId="85" applyFont="1" applyBorder="1" applyAlignment="1" applyProtection="1">
      <alignment horizontal="center" vertical="center" wrapText="1"/>
      <protection locked="0"/>
    </xf>
    <xf numFmtId="167" fontId="21" fillId="0" borderId="79" xfId="85" applyNumberFormat="1" applyFont="1" applyBorder="1" applyAlignment="1" applyProtection="1">
      <alignment horizontal="right" vertical="center" wrapText="1"/>
      <protection locked="0"/>
    </xf>
    <xf numFmtId="0" fontId="18" fillId="0" borderId="46" xfId="85" applyFont="1" applyBorder="1" applyAlignment="1" applyProtection="1">
      <alignment horizontal="center" vertical="center" wrapText="1"/>
      <protection locked="0"/>
    </xf>
    <xf numFmtId="167" fontId="21" fillId="0" borderId="79" xfId="85" applyNumberFormat="1" applyFont="1" applyBorder="1" applyAlignment="1" applyProtection="1">
      <alignment vertical="center" wrapText="1"/>
      <protection locked="0"/>
    </xf>
    <xf numFmtId="167" fontId="21" fillId="0" borderId="63" xfId="85" applyNumberFormat="1" applyFont="1" applyBorder="1" applyAlignment="1" applyProtection="1">
      <alignment vertical="center" wrapText="1"/>
      <protection locked="0"/>
    </xf>
    <xf numFmtId="167" fontId="31" fillId="0" borderId="53" xfId="85" applyNumberFormat="1" applyFont="1" applyBorder="1" applyAlignment="1">
      <alignment vertical="center" wrapText="1"/>
    </xf>
    <xf numFmtId="0" fontId="18" fillId="0" borderId="54" xfId="85" applyFont="1" applyBorder="1" applyAlignment="1" applyProtection="1">
      <alignment horizontal="center" vertical="center" wrapText="1"/>
      <protection locked="0"/>
    </xf>
    <xf numFmtId="9" fontId="22" fillId="0" borderId="34" xfId="98" applyFont="1" applyBorder="1" applyAlignment="1" applyProtection="1">
      <alignment horizontal="center" vertical="center" wrapText="1"/>
      <protection locked="0"/>
    </xf>
    <xf numFmtId="9" fontId="22" fillId="0" borderId="39" xfId="98" applyFont="1" applyBorder="1" applyAlignment="1" applyProtection="1">
      <alignment horizontal="center" vertical="center" wrapText="1"/>
      <protection locked="0"/>
    </xf>
    <xf numFmtId="9" fontId="18" fillId="0" borderId="22" xfId="98" applyFont="1" applyBorder="1" applyAlignment="1" applyProtection="1">
      <alignment horizontal="center" vertical="center" wrapText="1"/>
      <protection locked="0"/>
    </xf>
    <xf numFmtId="9" fontId="22" fillId="0" borderId="30" xfId="98" applyFont="1" applyBorder="1" applyAlignment="1" applyProtection="1">
      <alignment horizontal="center" vertical="center" wrapText="1"/>
      <protection locked="0"/>
    </xf>
    <xf numFmtId="9" fontId="22" fillId="0" borderId="50" xfId="98" applyFont="1" applyBorder="1" applyAlignment="1" applyProtection="1">
      <alignment horizontal="center" vertical="center" wrapText="1"/>
      <protection locked="0"/>
    </xf>
    <xf numFmtId="9" fontId="22" fillId="0" borderId="22" xfId="98" applyFont="1" applyBorder="1" applyAlignment="1" applyProtection="1">
      <alignment horizontal="center" vertical="center" wrapText="1"/>
      <protection locked="0"/>
    </xf>
    <xf numFmtId="167" fontId="21" fillId="0" borderId="82" xfId="85" applyNumberFormat="1" applyFont="1" applyBorder="1" applyAlignment="1" applyProtection="1">
      <alignment vertical="center" wrapText="1"/>
      <protection locked="0"/>
    </xf>
    <xf numFmtId="0" fontId="7" fillId="0" borderId="59" xfId="85" applyBorder="1" applyAlignment="1" applyProtection="1">
      <alignment vertical="center" wrapText="1"/>
      <protection locked="0"/>
    </xf>
    <xf numFmtId="167" fontId="21" fillId="0" borderId="77" xfId="85" applyNumberFormat="1" applyFont="1" applyBorder="1" applyAlignment="1" applyProtection="1">
      <alignment vertical="center" wrapText="1"/>
      <protection locked="0"/>
    </xf>
    <xf numFmtId="167" fontId="23" fillId="0" borderId="53" xfId="85" applyNumberFormat="1" applyFont="1" applyBorder="1" applyAlignment="1" applyProtection="1">
      <alignment vertical="center" wrapText="1"/>
      <protection locked="0"/>
    </xf>
    <xf numFmtId="167" fontId="34" fillId="0" borderId="53" xfId="85" applyNumberFormat="1" applyFont="1" applyBorder="1" applyAlignment="1">
      <alignment vertical="center" wrapText="1"/>
    </xf>
    <xf numFmtId="9" fontId="22" fillId="0" borderId="54" xfId="98" applyFont="1" applyBorder="1" applyAlignment="1" applyProtection="1">
      <alignment horizontal="center" vertical="center" wrapText="1"/>
      <protection locked="0"/>
    </xf>
    <xf numFmtId="9" fontId="22" fillId="0" borderId="41" xfId="98" applyFont="1" applyBorder="1" applyAlignment="1" applyProtection="1">
      <alignment horizontal="center" vertical="center" wrapText="1"/>
      <protection locked="0"/>
    </xf>
    <xf numFmtId="0" fontId="7" fillId="0" borderId="82" xfId="85" applyBorder="1" applyAlignment="1" applyProtection="1">
      <alignment vertical="center" wrapText="1"/>
      <protection locked="0"/>
    </xf>
    <xf numFmtId="167" fontId="37" fillId="0" borderId="82" xfId="85" applyNumberFormat="1" applyFont="1" applyBorder="1" applyAlignment="1" applyProtection="1">
      <alignment vertical="center" wrapText="1"/>
      <protection locked="0"/>
    </xf>
    <xf numFmtId="167" fontId="37" fillId="0" borderId="59" xfId="85" applyNumberFormat="1" applyFont="1" applyBorder="1" applyAlignment="1" applyProtection="1">
      <alignment vertical="center" wrapText="1"/>
      <protection locked="0"/>
    </xf>
    <xf numFmtId="167" fontId="37" fillId="0" borderId="0" xfId="85" applyNumberFormat="1" applyFont="1" applyAlignment="1" applyProtection="1">
      <alignment vertical="center" wrapText="1"/>
      <protection locked="0"/>
    </xf>
    <xf numFmtId="0" fontId="22" fillId="0" borderId="59" xfId="85" applyFont="1" applyBorder="1" applyAlignment="1">
      <alignment vertical="center" wrapText="1"/>
    </xf>
    <xf numFmtId="9" fontId="24" fillId="0" borderId="39" xfId="98" applyFont="1" applyBorder="1" applyAlignment="1">
      <alignment vertical="center" wrapText="1"/>
    </xf>
    <xf numFmtId="165" fontId="12" fillId="0" borderId="16" xfId="98" applyNumberFormat="1" applyFont="1" applyBorder="1" applyAlignment="1">
      <alignment vertical="center"/>
    </xf>
    <xf numFmtId="0" fontId="18" fillId="0" borderId="30" xfId="85" applyFont="1" applyBorder="1" applyAlignment="1">
      <alignment horizontal="center" vertical="center" wrapText="1"/>
    </xf>
    <xf numFmtId="9" fontId="22" fillId="0" borderId="0" xfId="98" applyFont="1" applyAlignment="1">
      <alignment vertical="center" wrapText="1"/>
    </xf>
    <xf numFmtId="9" fontId="22" fillId="0" borderId="24" xfId="98" applyFont="1" applyBorder="1" applyAlignment="1">
      <alignment vertical="center" wrapText="1"/>
    </xf>
    <xf numFmtId="167" fontId="21" fillId="0" borderId="77" xfId="85" applyNumberFormat="1" applyFont="1" applyBorder="1" applyAlignment="1">
      <alignment vertical="center" wrapText="1"/>
    </xf>
    <xf numFmtId="167" fontId="21" fillId="0" borderId="40" xfId="85" applyNumberFormat="1" applyFont="1" applyBorder="1" applyAlignment="1">
      <alignment vertical="center" wrapText="1"/>
    </xf>
    <xf numFmtId="167" fontId="24" fillId="0" borderId="46" xfId="85" applyNumberFormat="1" applyFont="1" applyBorder="1" applyAlignment="1">
      <alignment vertical="center" wrapText="1"/>
    </xf>
    <xf numFmtId="167" fontId="7" fillId="0" borderId="85" xfId="85" applyNumberFormat="1" applyBorder="1" applyAlignment="1">
      <alignment vertical="center" wrapText="1"/>
    </xf>
    <xf numFmtId="0" fontId="21" fillId="0" borderId="91" xfId="79" applyFont="1" applyBorder="1"/>
    <xf numFmtId="0" fontId="132" fillId="0" borderId="16" xfId="85" applyFont="1" applyBorder="1" applyAlignment="1">
      <alignment vertical="center" wrapText="1"/>
    </xf>
    <xf numFmtId="0" fontId="15" fillId="0" borderId="15" xfId="87" applyFont="1" applyBorder="1" applyAlignment="1">
      <alignment vertical="center" wrapText="1"/>
    </xf>
    <xf numFmtId="0" fontId="133" fillId="0" borderId="32" xfId="0" applyFont="1" applyBorder="1"/>
    <xf numFmtId="3" fontId="133" fillId="0" borderId="60" xfId="0" applyNumberFormat="1" applyFont="1" applyBorder="1"/>
    <xf numFmtId="3" fontId="133" fillId="0" borderId="33" xfId="0" applyNumberFormat="1" applyFont="1" applyBorder="1"/>
    <xf numFmtId="166" fontId="22" fillId="0" borderId="18" xfId="54" applyNumberFormat="1" applyFont="1" applyBorder="1" applyAlignment="1">
      <alignment horizontal="center"/>
    </xf>
    <xf numFmtId="0" fontId="22" fillId="0" borderId="47" xfId="80" applyFont="1" applyBorder="1" applyAlignment="1">
      <alignment horizontal="center"/>
    </xf>
    <xf numFmtId="0" fontId="22" fillId="0" borderId="37" xfId="80" applyFont="1" applyBorder="1" applyAlignment="1">
      <alignment horizontal="center"/>
    </xf>
    <xf numFmtId="6" fontId="22" fillId="0" borderId="16" xfId="80" applyNumberFormat="1" applyFont="1" applyBorder="1" applyAlignment="1">
      <alignment horizontal="center"/>
    </xf>
    <xf numFmtId="0" fontId="80" fillId="0" borderId="32" xfId="85" applyFont="1" applyBorder="1" applyAlignment="1">
      <alignment vertical="center" wrapText="1"/>
    </xf>
    <xf numFmtId="0" fontId="106" fillId="0" borderId="68" xfId="90" applyFont="1" applyBorder="1"/>
    <xf numFmtId="166" fontId="106" fillId="0" borderId="92" xfId="54" applyNumberFormat="1" applyFont="1" applyBorder="1"/>
    <xf numFmtId="0" fontId="106" fillId="0" borderId="18" xfId="90" applyFont="1" applyBorder="1"/>
    <xf numFmtId="166" fontId="106" fillId="0" borderId="81" xfId="54" applyNumberFormat="1" applyFont="1" applyBorder="1"/>
    <xf numFmtId="0" fontId="106" fillId="0" borderId="0" xfId="90" applyFont="1"/>
    <xf numFmtId="166" fontId="106" fillId="0" borderId="68" xfId="90" applyNumberFormat="1" applyFont="1" applyBorder="1"/>
    <xf numFmtId="166" fontId="106" fillId="0" borderId="14" xfId="90" applyNumberFormat="1" applyFont="1" applyBorder="1"/>
    <xf numFmtId="0" fontId="106" fillId="0" borderId="82" xfId="90" applyFont="1" applyBorder="1"/>
    <xf numFmtId="166" fontId="106" fillId="0" borderId="18" xfId="90" applyNumberFormat="1" applyFont="1" applyBorder="1"/>
    <xf numFmtId="167" fontId="18" fillId="0" borderId="71" xfId="85" applyNumberFormat="1" applyFont="1" applyBorder="1" applyAlignment="1">
      <alignment horizontal="center" vertical="center" wrapText="1"/>
    </xf>
    <xf numFmtId="167" fontId="14" fillId="0" borderId="23" xfId="85" applyNumberFormat="1" applyFont="1" applyBorder="1" applyAlignment="1">
      <alignment vertical="center" wrapText="1"/>
    </xf>
    <xf numFmtId="167" fontId="7" fillId="0" borderId="0" xfId="85" applyNumberFormat="1" applyAlignment="1">
      <alignment horizontal="right" vertical="center" wrapText="1"/>
    </xf>
    <xf numFmtId="167" fontId="30" fillId="0" borderId="75" xfId="85" applyNumberFormat="1" applyFont="1" applyBorder="1" applyAlignment="1">
      <alignment vertical="center" wrapText="1"/>
    </xf>
    <xf numFmtId="167" fontId="30" fillId="0" borderId="22" xfId="85" applyNumberFormat="1" applyFont="1" applyBorder="1" applyAlignment="1">
      <alignment horizontal="center" vertical="center" wrapText="1"/>
    </xf>
    <xf numFmtId="167" fontId="19" fillId="0" borderId="51" xfId="85" applyNumberFormat="1" applyFont="1" applyBorder="1" applyAlignment="1">
      <alignment vertical="center" wrapText="1"/>
    </xf>
    <xf numFmtId="167" fontId="30" fillId="0" borderId="44" xfId="85" applyNumberFormat="1" applyFont="1" applyBorder="1" applyAlignment="1" applyProtection="1">
      <alignment horizontal="center" vertical="center" wrapText="1"/>
      <protection locked="0"/>
    </xf>
    <xf numFmtId="167" fontId="30" fillId="0" borderId="45" xfId="85" applyNumberFormat="1" applyFont="1" applyBorder="1" applyAlignment="1" applyProtection="1">
      <alignment horizontal="center" vertical="center" wrapText="1"/>
      <protection locked="0"/>
    </xf>
    <xf numFmtId="167" fontId="35" fillId="0" borderId="44" xfId="85" applyNumberFormat="1" applyFont="1" applyBorder="1" applyAlignment="1" applyProtection="1">
      <alignment horizontal="center" vertical="center" wrapText="1"/>
      <protection locked="0"/>
    </xf>
    <xf numFmtId="167" fontId="35" fillId="0" borderId="45" xfId="85" applyNumberFormat="1" applyFont="1" applyBorder="1" applyAlignment="1" applyProtection="1">
      <alignment horizontal="center" vertical="center" wrapText="1"/>
      <protection locked="0"/>
    </xf>
    <xf numFmtId="167" fontId="32" fillId="0" borderId="38" xfId="80" applyNumberFormat="1" applyFont="1" applyBorder="1"/>
    <xf numFmtId="0" fontId="30" fillId="0" borderId="39" xfId="85" applyFont="1" applyBorder="1" applyAlignment="1">
      <alignment horizontal="center" vertical="center" wrapText="1"/>
    </xf>
    <xf numFmtId="167" fontId="80" fillId="0" borderId="33" xfId="85" applyNumberFormat="1" applyFont="1" applyBorder="1" applyAlignment="1" applyProtection="1">
      <alignment vertical="center" wrapText="1"/>
      <protection locked="0"/>
    </xf>
    <xf numFmtId="167" fontId="80" fillId="0" borderId="76" xfId="85" applyNumberFormat="1" applyFont="1" applyBorder="1" applyAlignment="1" applyProtection="1">
      <alignment vertical="center" wrapText="1"/>
      <protection locked="0"/>
    </xf>
    <xf numFmtId="0" fontId="80" fillId="0" borderId="16" xfId="85" applyFont="1" applyBorder="1" applyAlignment="1">
      <alignment vertical="center" wrapText="1"/>
    </xf>
    <xf numFmtId="0" fontId="80" fillId="0" borderId="46" xfId="85" applyFont="1" applyBorder="1" applyAlignment="1">
      <alignment vertical="center" wrapText="1"/>
    </xf>
    <xf numFmtId="0" fontId="80" fillId="0" borderId="34" xfId="85" applyFont="1" applyBorder="1" applyAlignment="1">
      <alignment vertical="center" wrapText="1"/>
    </xf>
    <xf numFmtId="0" fontId="80" fillId="0" borderId="65" xfId="85" applyFont="1" applyBorder="1" applyAlignment="1">
      <alignment vertical="center" wrapText="1"/>
    </xf>
    <xf numFmtId="167" fontId="80" fillId="0" borderId="30" xfId="85" applyNumberFormat="1" applyFont="1" applyBorder="1" applyAlignment="1" applyProtection="1">
      <alignment vertical="center" wrapText="1"/>
      <protection locked="0"/>
    </xf>
    <xf numFmtId="167" fontId="21" fillId="0" borderId="43" xfId="79" applyNumberFormat="1" applyFont="1" applyBorder="1"/>
    <xf numFmtId="167" fontId="3" fillId="0" borderId="43" xfId="79" applyNumberFormat="1" applyBorder="1"/>
    <xf numFmtId="167" fontId="22" fillId="0" borderId="43" xfId="79" applyNumberFormat="1" applyFont="1" applyBorder="1"/>
    <xf numFmtId="0" fontId="21" fillId="0" borderId="63" xfId="79" applyFont="1" applyBorder="1"/>
    <xf numFmtId="167" fontId="21" fillId="0" borderId="81" xfId="85" applyNumberFormat="1" applyFont="1" applyBorder="1" applyAlignment="1">
      <alignment horizontal="left" vertical="center" wrapText="1"/>
    </xf>
    <xf numFmtId="167" fontId="30" fillId="0" borderId="75" xfId="85" applyNumberFormat="1" applyFont="1" applyBorder="1" applyAlignment="1">
      <alignment horizontal="centerContinuous" vertical="center" wrapText="1"/>
    </xf>
    <xf numFmtId="0" fontId="31" fillId="0" borderId="17" xfId="79" applyFont="1" applyBorder="1"/>
    <xf numFmtId="167" fontId="23" fillId="0" borderId="60" xfId="79" applyNumberFormat="1" applyFont="1" applyBorder="1"/>
    <xf numFmtId="167" fontId="23" fillId="0" borderId="83" xfId="85" applyNumberFormat="1" applyFont="1" applyBorder="1" applyAlignment="1" applyProtection="1">
      <alignment vertical="center" wrapText="1"/>
      <protection locked="0"/>
    </xf>
    <xf numFmtId="167" fontId="23" fillId="0" borderId="82" xfId="85" applyNumberFormat="1" applyFont="1" applyBorder="1" applyAlignment="1" applyProtection="1">
      <alignment vertical="center" wrapText="1"/>
      <protection locked="0"/>
    </xf>
    <xf numFmtId="167" fontId="23" fillId="0" borderId="59" xfId="85" applyNumberFormat="1" applyFont="1" applyBorder="1" applyAlignment="1" applyProtection="1">
      <alignment vertical="center" wrapText="1"/>
      <protection locked="0"/>
    </xf>
    <xf numFmtId="167" fontId="18" fillId="0" borderId="71" xfId="85" applyNumberFormat="1" applyFont="1" applyBorder="1" applyAlignment="1">
      <alignment vertical="center" wrapText="1"/>
    </xf>
    <xf numFmtId="9" fontId="22" fillId="0" borderId="43" xfId="98" applyFont="1" applyBorder="1" applyAlignment="1">
      <alignment vertical="center" wrapText="1"/>
    </xf>
    <xf numFmtId="0" fontId="21" fillId="0" borderId="16" xfId="79" applyFont="1" applyBorder="1" applyAlignment="1">
      <alignment vertical="center" wrapText="1"/>
    </xf>
    <xf numFmtId="167" fontId="7" fillId="27" borderId="33" xfId="85" applyNumberFormat="1" applyFill="1" applyBorder="1" applyAlignment="1" applyProtection="1">
      <alignment vertical="center" wrapText="1"/>
      <protection locked="0"/>
    </xf>
    <xf numFmtId="167" fontId="24" fillId="0" borderId="46" xfId="85" applyNumberFormat="1" applyFont="1" applyBorder="1" applyAlignment="1" applyProtection="1">
      <alignment vertical="center" wrapText="1"/>
      <protection locked="0"/>
    </xf>
    <xf numFmtId="0" fontId="50" fillId="0" borderId="57" xfId="85" applyFont="1" applyBorder="1" applyAlignment="1">
      <alignment horizontal="center" vertical="center" wrapText="1"/>
    </xf>
    <xf numFmtId="0" fontId="17" fillId="0" borderId="25" xfId="85" applyFont="1" applyBorder="1" applyAlignment="1">
      <alignment horizontal="center" vertical="center" wrapText="1"/>
    </xf>
    <xf numFmtId="0" fontId="17" fillId="0" borderId="25" xfId="85" applyFont="1" applyBorder="1" applyAlignment="1">
      <alignment vertical="center" wrapText="1"/>
    </xf>
    <xf numFmtId="167" fontId="18" fillId="0" borderId="26" xfId="85" applyNumberFormat="1" applyFont="1" applyBorder="1" applyAlignment="1">
      <alignment vertical="center" wrapText="1"/>
    </xf>
    <xf numFmtId="167" fontId="21" fillId="0" borderId="16" xfId="85" applyNumberFormat="1" applyFont="1" applyBorder="1" applyAlignment="1">
      <alignment vertical="center" wrapText="1"/>
    </xf>
    <xf numFmtId="0" fontId="39" fillId="0" borderId="27" xfId="85" applyFont="1" applyBorder="1" applyAlignment="1">
      <alignment horizontal="center" vertical="center" wrapText="1"/>
    </xf>
    <xf numFmtId="0" fontId="39" fillId="0" borderId="18" xfId="85" applyFont="1" applyBorder="1" applyAlignment="1">
      <alignment horizontal="center" vertical="center" wrapText="1"/>
    </xf>
    <xf numFmtId="0" fontId="21" fillId="0" borderId="18" xfId="85" applyFont="1" applyBorder="1" applyAlignment="1">
      <alignment vertical="center" wrapText="1"/>
    </xf>
    <xf numFmtId="0" fontId="39" fillId="0" borderId="58" xfId="85" applyFont="1" applyBorder="1" applyAlignment="1">
      <alignment horizontal="center" vertical="center" wrapText="1"/>
    </xf>
    <xf numFmtId="0" fontId="39" fillId="0" borderId="28" xfId="85" applyFont="1" applyBorder="1" applyAlignment="1">
      <alignment horizontal="center" vertical="center" wrapText="1"/>
    </xf>
    <xf numFmtId="0" fontId="39" fillId="0" borderId="28" xfId="85" applyFont="1" applyBorder="1" applyAlignment="1">
      <alignment vertical="center" wrapText="1"/>
    </xf>
    <xf numFmtId="167" fontId="24" fillId="0" borderId="29" xfId="85" applyNumberFormat="1" applyFont="1" applyBorder="1" applyAlignment="1" applyProtection="1">
      <alignment vertical="center" wrapText="1"/>
      <protection locked="0"/>
    </xf>
    <xf numFmtId="3" fontId="7" fillId="0" borderId="33" xfId="85" applyNumberFormat="1" applyBorder="1" applyAlignment="1">
      <alignment vertical="center" wrapText="1"/>
    </xf>
    <xf numFmtId="0" fontId="21" fillId="0" borderId="65" xfId="85" applyFont="1" applyBorder="1" applyAlignment="1">
      <alignment vertical="center" wrapText="1"/>
    </xf>
    <xf numFmtId="167" fontId="134" fillId="0" borderId="58" xfId="85" applyNumberFormat="1" applyFont="1" applyBorder="1" applyAlignment="1">
      <alignment vertical="center" wrapText="1"/>
    </xf>
    <xf numFmtId="0" fontId="37" fillId="0" borderId="32" xfId="0" applyFont="1" applyBorder="1"/>
    <xf numFmtId="3" fontId="37" fillId="0" borderId="33" xfId="0" applyNumberFormat="1" applyFont="1" applyBorder="1"/>
    <xf numFmtId="3" fontId="37" fillId="0" borderId="0" xfId="0" applyNumberFormat="1" applyFont="1" applyAlignment="1">
      <alignment horizontal="left" vertical="center"/>
    </xf>
    <xf numFmtId="0" fontId="0" fillId="0" borderId="44" xfId="0" applyBorder="1"/>
    <xf numFmtId="3" fontId="0" fillId="0" borderId="45" xfId="0" applyNumberFormat="1" applyBorder="1"/>
    <xf numFmtId="0" fontId="79" fillId="0" borderId="19" xfId="0" applyFont="1" applyBorder="1"/>
    <xf numFmtId="3" fontId="79" fillId="0" borderId="21" xfId="0" applyNumberFormat="1" applyFont="1" applyBorder="1"/>
    <xf numFmtId="0" fontId="2" fillId="0" borderId="0" xfId="0" applyFont="1"/>
    <xf numFmtId="167" fontId="32" fillId="0" borderId="0" xfId="85" applyNumberFormat="1" applyFont="1" applyAlignment="1">
      <alignment horizontal="centerContinuous" vertical="center" wrapText="1"/>
    </xf>
    <xf numFmtId="166" fontId="22" fillId="0" borderId="41" xfId="54" applyNumberFormat="1" applyFont="1" applyBorder="1" applyAlignment="1" applyProtection="1">
      <alignment horizontal="right" vertical="center" wrapText="1"/>
      <protection locked="0"/>
    </xf>
    <xf numFmtId="0" fontId="39" fillId="0" borderId="46" xfId="85" applyFont="1" applyBorder="1" applyAlignment="1">
      <alignment vertical="center" wrapText="1"/>
    </xf>
    <xf numFmtId="167" fontId="21" fillId="0" borderId="34" xfId="54" applyNumberFormat="1" applyFont="1" applyBorder="1"/>
    <xf numFmtId="167" fontId="21" fillId="0" borderId="33" xfId="79" applyNumberFormat="1" applyFont="1" applyBorder="1" applyAlignment="1">
      <alignment vertical="center"/>
    </xf>
    <xf numFmtId="0" fontId="137" fillId="0" borderId="20" xfId="79" applyFont="1" applyBorder="1"/>
    <xf numFmtId="0" fontId="140" fillId="0" borderId="16" xfId="85" applyFont="1" applyBorder="1" applyAlignment="1">
      <alignment vertical="center" wrapText="1"/>
    </xf>
    <xf numFmtId="0" fontId="141" fillId="0" borderId="32" xfId="85" applyFont="1" applyBorder="1" applyAlignment="1">
      <alignment vertical="center" wrapText="1"/>
    </xf>
    <xf numFmtId="167" fontId="7" fillId="0" borderId="79" xfId="85" applyNumberFormat="1" applyBorder="1" applyAlignment="1" applyProtection="1">
      <alignment vertical="center" wrapText="1"/>
      <protection locked="0"/>
    </xf>
    <xf numFmtId="0" fontId="140" fillId="0" borderId="65" xfId="85" applyFont="1" applyBorder="1" applyAlignment="1">
      <alignment vertical="center" wrapText="1"/>
    </xf>
    <xf numFmtId="0" fontId="45" fillId="0" borderId="18" xfId="85" applyFont="1" applyBorder="1" applyAlignment="1">
      <alignment vertical="center" wrapText="1"/>
    </xf>
    <xf numFmtId="167" fontId="49" fillId="0" borderId="46" xfId="85" applyNumberFormat="1" applyFont="1" applyBorder="1" applyAlignment="1">
      <alignment vertical="center" wrapText="1"/>
    </xf>
    <xf numFmtId="167" fontId="49" fillId="0" borderId="34" xfId="85" applyNumberFormat="1" applyFont="1" applyBorder="1" applyAlignment="1">
      <alignment vertical="center" wrapText="1"/>
    </xf>
    <xf numFmtId="167" fontId="45" fillId="0" borderId="32" xfId="85" applyNumberFormat="1" applyFont="1" applyBorder="1" applyAlignment="1">
      <alignment vertical="center" wrapText="1"/>
    </xf>
    <xf numFmtId="0" fontId="140" fillId="0" borderId="32" xfId="85" applyFont="1" applyBorder="1" applyAlignment="1">
      <alignment vertical="center" wrapText="1"/>
    </xf>
    <xf numFmtId="0" fontId="142" fillId="0" borderId="0" xfId="79" applyFont="1"/>
    <xf numFmtId="0" fontId="108" fillId="0" borderId="32" xfId="82" quotePrefix="1" applyFont="1" applyBorder="1" applyAlignment="1">
      <alignment vertical="center"/>
    </xf>
    <xf numFmtId="0" fontId="22" fillId="0" borderId="0" xfId="79" applyFont="1"/>
    <xf numFmtId="0" fontId="22" fillId="0" borderId="80" xfId="79" applyFont="1" applyBorder="1"/>
    <xf numFmtId="0" fontId="22" fillId="0" borderId="46" xfId="79" applyFont="1" applyBorder="1"/>
    <xf numFmtId="0" fontId="7" fillId="0" borderId="53" xfId="85" applyBorder="1" applyAlignment="1">
      <alignment vertical="center" wrapText="1"/>
    </xf>
    <xf numFmtId="0" fontId="7" fillId="0" borderId="80" xfId="85" applyBorder="1" applyAlignment="1">
      <alignment vertical="center" wrapText="1"/>
    </xf>
    <xf numFmtId="0" fontId="143" fillId="0" borderId="59" xfId="80" applyFont="1" applyBorder="1"/>
    <xf numFmtId="0" fontId="143" fillId="0" borderId="65" xfId="80" applyFont="1" applyBorder="1"/>
    <xf numFmtId="0" fontId="143" fillId="0" borderId="33" xfId="80" applyFont="1" applyBorder="1"/>
    <xf numFmtId="167" fontId="21" fillId="0" borderId="46" xfId="80" applyNumberFormat="1" applyFont="1" applyBorder="1"/>
    <xf numFmtId="167" fontId="21" fillId="0" borderId="16" xfId="80" applyNumberFormat="1" applyFont="1" applyBorder="1"/>
    <xf numFmtId="167" fontId="30" fillId="0" borderId="36" xfId="85" applyNumberFormat="1" applyFont="1" applyBorder="1" applyAlignment="1" applyProtection="1">
      <alignment horizontal="center" vertical="center" wrapText="1"/>
      <protection locked="0"/>
    </xf>
    <xf numFmtId="167" fontId="30" fillId="0" borderId="38" xfId="85" applyNumberFormat="1" applyFont="1" applyBorder="1" applyAlignment="1" applyProtection="1">
      <alignment horizontal="center" vertical="center" wrapText="1"/>
      <protection locked="0"/>
    </xf>
    <xf numFmtId="0" fontId="32" fillId="0" borderId="0" xfId="80" applyFont="1"/>
    <xf numFmtId="167" fontId="32" fillId="0" borderId="0" xfId="80" applyNumberFormat="1" applyFont="1"/>
    <xf numFmtId="0" fontId="0" fillId="0" borderId="16" xfId="0" applyBorder="1" applyAlignment="1">
      <alignment horizontal="center" vertical="center" wrapText="1"/>
    </xf>
    <xf numFmtId="0" fontId="6" fillId="0" borderId="16" xfId="90" applyBorder="1" applyAlignment="1">
      <alignment horizontal="center" vertical="center"/>
    </xf>
    <xf numFmtId="6" fontId="6" fillId="0" borderId="16" xfId="90" applyNumberFormat="1" applyBorder="1" applyAlignment="1">
      <alignment vertical="center"/>
    </xf>
    <xf numFmtId="0" fontId="7" fillId="0" borderId="87" xfId="85" applyBorder="1" applyAlignment="1">
      <alignment vertical="center" wrapText="1"/>
    </xf>
    <xf numFmtId="167" fontId="7" fillId="0" borderId="26" xfId="85" applyNumberFormat="1" applyBorder="1" applyAlignment="1" applyProtection="1">
      <alignment vertical="center" wrapText="1"/>
      <protection locked="0"/>
    </xf>
    <xf numFmtId="0" fontId="46" fillId="0" borderId="13" xfId="85" applyFont="1" applyBorder="1" applyAlignment="1">
      <alignment vertical="center" wrapText="1"/>
    </xf>
    <xf numFmtId="167" fontId="17" fillId="0" borderId="0" xfId="85" applyNumberFormat="1" applyFont="1" applyAlignment="1">
      <alignment vertical="center" wrapText="1"/>
    </xf>
    <xf numFmtId="0" fontId="35" fillId="0" borderId="0" xfId="85" applyFont="1" applyAlignment="1">
      <alignment horizontal="center" vertical="center" wrapText="1"/>
    </xf>
    <xf numFmtId="167" fontId="7" fillId="0" borderId="68" xfId="85" applyNumberFormat="1" applyBorder="1" applyAlignment="1" applyProtection="1">
      <alignment vertical="center" wrapText="1"/>
      <protection locked="0"/>
    </xf>
    <xf numFmtId="167" fontId="7" fillId="0" borderId="92" xfId="85" applyNumberFormat="1" applyBorder="1" applyAlignment="1">
      <alignment vertical="center" wrapText="1"/>
    </xf>
    <xf numFmtId="0" fontId="35" fillId="0" borderId="48" xfId="85" applyFont="1" applyBorder="1" applyAlignment="1">
      <alignment horizontal="center" vertical="center" wrapText="1"/>
    </xf>
    <xf numFmtId="167" fontId="46" fillId="0" borderId="34" xfId="79" applyNumberFormat="1" applyFont="1" applyBorder="1"/>
    <xf numFmtId="0" fontId="7" fillId="0" borderId="78" xfId="85" applyBorder="1" applyAlignment="1">
      <alignment vertical="center" wrapText="1"/>
    </xf>
    <xf numFmtId="0" fontId="45" fillId="0" borderId="65" xfId="79" applyFont="1" applyBorder="1"/>
    <xf numFmtId="167" fontId="21" fillId="0" borderId="44" xfId="85" applyNumberFormat="1" applyFont="1" applyBorder="1" applyAlignment="1">
      <alignment vertical="center" wrapText="1"/>
    </xf>
    <xf numFmtId="167" fontId="55" fillId="0" borderId="46" xfId="82" applyNumberFormat="1" applyFont="1" applyBorder="1"/>
    <xf numFmtId="167" fontId="66" fillId="0" borderId="46" xfId="82" applyNumberFormat="1" applyFont="1" applyBorder="1"/>
    <xf numFmtId="167" fontId="55" fillId="0" borderId="79" xfId="82" applyNumberFormat="1" applyFont="1" applyBorder="1"/>
    <xf numFmtId="0" fontId="6" fillId="0" borderId="15" xfId="87" applyBorder="1" applyAlignment="1">
      <alignment horizontal="justify" vertical="top"/>
    </xf>
    <xf numFmtId="0" fontId="144" fillId="0" borderId="15" xfId="87" applyFont="1" applyBorder="1" applyAlignment="1">
      <alignment vertical="top" wrapText="1"/>
    </xf>
    <xf numFmtId="167" fontId="21" fillId="0" borderId="89" xfId="79" applyNumberFormat="1" applyFont="1" applyBorder="1"/>
    <xf numFmtId="0" fontId="13" fillId="0" borderId="17" xfId="82" applyFont="1" applyBorder="1" applyAlignment="1">
      <alignment horizontal="centerContinuous" vertical="center" wrapText="1"/>
    </xf>
    <xf numFmtId="0" fontId="104" fillId="0" borderId="27" xfId="80" applyFont="1" applyBorder="1" applyAlignment="1">
      <alignment vertical="center" wrapText="1"/>
    </xf>
    <xf numFmtId="0" fontId="35" fillId="0" borderId="18" xfId="80" applyFont="1" applyBorder="1" applyAlignment="1">
      <alignment vertical="center" wrapText="1"/>
    </xf>
    <xf numFmtId="0" fontId="45" fillId="0" borderId="14" xfId="85" applyFont="1" applyBorder="1" applyAlignment="1">
      <alignment vertical="center" wrapText="1"/>
    </xf>
    <xf numFmtId="0" fontId="21" fillId="0" borderId="32" xfId="83" applyFont="1" applyBorder="1"/>
    <xf numFmtId="0" fontId="6" fillId="0" borderId="34" xfId="87" applyBorder="1" applyAlignment="1">
      <alignment horizontal="justify" vertical="top" wrapText="1"/>
    </xf>
    <xf numFmtId="0" fontId="6" fillId="0" borderId="54" xfId="87" applyBorder="1" applyAlignment="1">
      <alignment horizontal="justify" vertical="top"/>
    </xf>
    <xf numFmtId="0" fontId="35" fillId="0" borderId="0" xfId="80" applyFont="1" applyAlignment="1">
      <alignment vertical="center" wrapText="1"/>
    </xf>
    <xf numFmtId="0" fontId="15" fillId="0" borderId="15" xfId="87" applyFont="1" applyBorder="1" applyAlignment="1">
      <alignment horizontal="left" vertical="center" wrapText="1"/>
    </xf>
    <xf numFmtId="167" fontId="7" fillId="0" borderId="70" xfId="85" applyNumberFormat="1" applyBorder="1" applyAlignment="1">
      <alignment horizontal="right" vertical="center" wrapText="1"/>
    </xf>
    <xf numFmtId="167" fontId="80" fillId="0" borderId="0" xfId="85" applyNumberFormat="1" applyFont="1" applyAlignment="1" applyProtection="1">
      <alignment vertical="center" wrapText="1"/>
      <protection locked="0"/>
    </xf>
    <xf numFmtId="167" fontId="23" fillId="0" borderId="0" xfId="85" applyNumberFormat="1" applyFont="1" applyAlignment="1" applyProtection="1">
      <alignment vertical="center" wrapText="1"/>
      <protection locked="0"/>
    </xf>
    <xf numFmtId="167" fontId="21" fillId="0" borderId="0" xfId="85" applyNumberFormat="1" applyFont="1" applyAlignment="1" applyProtection="1">
      <alignment vertical="center" wrapText="1"/>
      <protection locked="0"/>
    </xf>
    <xf numFmtId="167" fontId="113" fillId="0" borderId="0" xfId="85" applyNumberFormat="1" applyFont="1" applyAlignment="1" applyProtection="1">
      <alignment vertical="center" wrapText="1"/>
      <protection locked="0"/>
    </xf>
    <xf numFmtId="167" fontId="23" fillId="0" borderId="70" xfId="85" applyNumberFormat="1" applyFont="1" applyBorder="1" applyAlignment="1" applyProtection="1">
      <alignment vertical="center" wrapText="1"/>
      <protection locked="0"/>
    </xf>
    <xf numFmtId="167" fontId="80" fillId="0" borderId="70" xfId="85" applyNumberFormat="1" applyFont="1" applyBorder="1" applyAlignment="1" applyProtection="1">
      <alignment vertical="center" wrapText="1"/>
      <protection locked="0"/>
    </xf>
    <xf numFmtId="167" fontId="21" fillId="0" borderId="70" xfId="85" applyNumberFormat="1" applyFont="1" applyBorder="1" applyAlignment="1" applyProtection="1">
      <alignment vertical="center" wrapText="1"/>
      <protection locked="0"/>
    </xf>
    <xf numFmtId="167" fontId="113" fillId="0" borderId="70" xfId="85" applyNumberFormat="1" applyFont="1" applyBorder="1" applyAlignment="1" applyProtection="1">
      <alignment vertical="center" wrapText="1"/>
      <protection locked="0"/>
    </xf>
    <xf numFmtId="167" fontId="18" fillId="0" borderId="70" xfId="85" applyNumberFormat="1" applyFont="1" applyBorder="1" applyAlignment="1">
      <alignment vertical="center" wrapText="1"/>
    </xf>
    <xf numFmtId="167" fontId="24" fillId="0" borderId="70" xfId="85" applyNumberFormat="1" applyFont="1" applyBorder="1" applyAlignment="1">
      <alignment vertical="center" wrapText="1"/>
    </xf>
    <xf numFmtId="0" fontId="140" fillId="0" borderId="81" xfId="85" applyFont="1" applyBorder="1" applyAlignment="1">
      <alignment vertical="center" wrapText="1"/>
    </xf>
    <xf numFmtId="0" fontId="145" fillId="0" borderId="16" xfId="85" applyFont="1" applyBorder="1" applyAlignment="1" applyProtection="1">
      <alignment vertical="center" wrapText="1"/>
      <protection locked="0"/>
    </xf>
    <xf numFmtId="0" fontId="21" fillId="0" borderId="81" xfId="85" applyFont="1" applyBorder="1" applyAlignment="1">
      <alignment vertical="center" wrapText="1"/>
    </xf>
    <xf numFmtId="167" fontId="23" fillId="0" borderId="34" xfId="85" applyNumberFormat="1" applyFont="1" applyBorder="1" applyAlignment="1" applyProtection="1">
      <alignment vertical="center" wrapText="1"/>
      <protection locked="0"/>
    </xf>
    <xf numFmtId="167" fontId="22" fillId="0" borderId="43" xfId="85" applyNumberFormat="1" applyFont="1" applyBorder="1" applyAlignment="1" applyProtection="1">
      <alignment vertical="center" wrapText="1"/>
      <protection locked="0"/>
    </xf>
    <xf numFmtId="167" fontId="30" fillId="0" borderId="71" xfId="85" applyNumberFormat="1" applyFont="1" applyBorder="1" applyAlignment="1">
      <alignment vertical="center" wrapText="1"/>
    </xf>
    <xf numFmtId="167" fontId="13" fillId="0" borderId="82" xfId="85" applyNumberFormat="1" applyFont="1" applyBorder="1" applyAlignment="1" applyProtection="1">
      <alignment vertical="center" wrapText="1"/>
      <protection locked="0"/>
    </xf>
    <xf numFmtId="167" fontId="13" fillId="0" borderId="51" xfId="85" applyNumberFormat="1" applyFont="1" applyBorder="1" applyAlignment="1">
      <alignment horizontal="right" vertical="center" wrapText="1"/>
    </xf>
    <xf numFmtId="167" fontId="13" fillId="0" borderId="70" xfId="85" applyNumberFormat="1" applyFont="1" applyBorder="1" applyAlignment="1">
      <alignment horizontal="right" vertical="center" wrapText="1"/>
    </xf>
    <xf numFmtId="167" fontId="21" fillId="0" borderId="81" xfId="85" applyNumberFormat="1" applyFont="1" applyBorder="1" applyAlignment="1">
      <alignment vertical="center" wrapText="1"/>
    </xf>
    <xf numFmtId="0" fontId="147" fillId="0" borderId="20" xfId="85" applyFont="1" applyBorder="1" applyAlignment="1">
      <alignment vertical="center" wrapText="1"/>
    </xf>
    <xf numFmtId="3" fontId="146" fillId="0" borderId="34" xfId="0" applyNumberFormat="1" applyFont="1" applyBorder="1"/>
    <xf numFmtId="0" fontId="22" fillId="0" borderId="79" xfId="79" applyFont="1" applyBorder="1"/>
    <xf numFmtId="0" fontId="56" fillId="0" borderId="44" xfId="82" quotePrefix="1" applyFont="1" applyBorder="1"/>
    <xf numFmtId="0" fontId="6" fillId="0" borderId="0" xfId="81"/>
    <xf numFmtId="2" fontId="6" fillId="0" borderId="0" xfId="81" applyNumberFormat="1"/>
    <xf numFmtId="2" fontId="76" fillId="0" borderId="0" xfId="81" applyNumberFormat="1" applyFont="1" applyAlignment="1">
      <alignment horizontal="center"/>
    </xf>
    <xf numFmtId="2" fontId="21" fillId="0" borderId="0" xfId="81" applyNumberFormat="1" applyFont="1" applyAlignment="1">
      <alignment horizontal="center"/>
    </xf>
    <xf numFmtId="0" fontId="6" fillId="0" borderId="85" xfId="81" applyBorder="1"/>
    <xf numFmtId="0" fontId="14" fillId="0" borderId="23" xfId="81" applyFont="1" applyBorder="1" applyAlignment="1">
      <alignment horizontal="center" vertical="center" wrapText="1"/>
    </xf>
    <xf numFmtId="2" fontId="14" fillId="0" borderId="20" xfId="81" applyNumberFormat="1" applyFont="1" applyBorder="1" applyAlignment="1">
      <alignment horizontal="center" vertical="center" wrapText="1"/>
    </xf>
    <xf numFmtId="2" fontId="14" fillId="0" borderId="21" xfId="81" applyNumberFormat="1" applyFont="1" applyBorder="1" applyAlignment="1">
      <alignment vertical="center" wrapText="1"/>
    </xf>
    <xf numFmtId="2" fontId="14" fillId="0" borderId="71" xfId="81" applyNumberFormat="1" applyFont="1" applyBorder="1" applyAlignment="1">
      <alignment vertical="center" wrapText="1"/>
    </xf>
    <xf numFmtId="0" fontId="106" fillId="0" borderId="35" xfId="81" applyFont="1" applyBorder="1" applyAlignment="1">
      <alignment vertical="center" wrapText="1"/>
    </xf>
    <xf numFmtId="0" fontId="106" fillId="0" borderId="58" xfId="81" applyFont="1" applyBorder="1" applyAlignment="1">
      <alignment vertical="center" wrapText="1"/>
    </xf>
    <xf numFmtId="0" fontId="106" fillId="0" borderId="61" xfId="81" applyFont="1" applyBorder="1" applyAlignment="1">
      <alignment vertical="center" wrapText="1"/>
    </xf>
    <xf numFmtId="0" fontId="148" fillId="0" borderId="29" xfId="81" applyFont="1" applyBorder="1" applyAlignment="1">
      <alignment horizontal="center"/>
    </xf>
    <xf numFmtId="0" fontId="148" fillId="0" borderId="64" xfId="81" applyFont="1" applyBorder="1" applyAlignment="1">
      <alignment horizontal="center"/>
    </xf>
    <xf numFmtId="2" fontId="6" fillId="0" borderId="28" xfId="81" applyNumberFormat="1" applyBorder="1" applyAlignment="1">
      <alignment horizontal="center"/>
    </xf>
    <xf numFmtId="2" fontId="13" fillId="0" borderId="32" xfId="81" applyNumberFormat="1" applyFont="1" applyBorder="1" applyAlignment="1">
      <alignment horizontal="center"/>
    </xf>
    <xf numFmtId="2" fontId="13" fillId="0" borderId="16" xfId="81" applyNumberFormat="1" applyFont="1" applyBorder="1" applyAlignment="1">
      <alignment horizontal="center"/>
    </xf>
    <xf numFmtId="2" fontId="13" fillId="0" borderId="33" xfId="81" applyNumberFormat="1" applyFont="1" applyBorder="1" applyAlignment="1">
      <alignment horizontal="center"/>
    </xf>
    <xf numFmtId="2" fontId="149" fillId="0" borderId="35" xfId="81" applyNumberFormat="1" applyFont="1" applyBorder="1" applyAlignment="1">
      <alignment horizontal="center"/>
    </xf>
    <xf numFmtId="2" fontId="13" fillId="0" borderId="34" xfId="81" applyNumberFormat="1" applyFont="1" applyBorder="1" applyAlignment="1">
      <alignment horizontal="center"/>
    </xf>
    <xf numFmtId="0" fontId="148" fillId="0" borderId="32" xfId="81" applyFont="1" applyBorder="1"/>
    <xf numFmtId="0" fontId="148" fillId="0" borderId="65" xfId="81" applyFont="1" applyBorder="1"/>
    <xf numFmtId="0" fontId="148" fillId="0" borderId="33" xfId="81" applyFont="1" applyBorder="1" applyAlignment="1">
      <alignment horizontal="center"/>
    </xf>
    <xf numFmtId="0" fontId="148" fillId="0" borderId="15" xfId="81" applyFont="1" applyBorder="1" applyAlignment="1">
      <alignment horizontal="center"/>
    </xf>
    <xf numFmtId="2" fontId="6" fillId="0" borderId="16" xfId="81" applyNumberFormat="1" applyBorder="1" applyAlignment="1">
      <alignment horizontal="center"/>
    </xf>
    <xf numFmtId="0" fontId="106" fillId="0" borderId="32" xfId="81" applyFont="1" applyBorder="1"/>
    <xf numFmtId="0" fontId="106" fillId="0" borderId="65" xfId="81" applyFont="1" applyBorder="1"/>
    <xf numFmtId="0" fontId="106" fillId="0" borderId="33" xfId="81" applyFont="1" applyBorder="1" applyAlignment="1">
      <alignment horizontal="center"/>
    </xf>
    <xf numFmtId="0" fontId="106" fillId="0" borderId="15" xfId="81" applyFont="1" applyBorder="1" applyAlignment="1">
      <alignment horizontal="center"/>
    </xf>
    <xf numFmtId="1" fontId="13" fillId="0" borderId="32" xfId="81" applyNumberFormat="1" applyFont="1" applyBorder="1" applyAlignment="1">
      <alignment horizontal="center"/>
    </xf>
    <xf numFmtId="0" fontId="106" fillId="0" borderId="16" xfId="81" applyFont="1" applyBorder="1"/>
    <xf numFmtId="0" fontId="148" fillId="0" borderId="27" xfId="81" applyFont="1" applyBorder="1"/>
    <xf numFmtId="0" fontId="148" fillId="0" borderId="81" xfId="81" applyFont="1" applyBorder="1"/>
    <xf numFmtId="0" fontId="148" fillId="0" borderId="60" xfId="81" applyFont="1" applyBorder="1" applyAlignment="1">
      <alignment horizontal="center"/>
    </xf>
    <xf numFmtId="0" fontId="148" fillId="0" borderId="17" xfId="81" applyFont="1" applyBorder="1" applyAlignment="1">
      <alignment horizontal="center"/>
    </xf>
    <xf numFmtId="2" fontId="6" fillId="0" borderId="18" xfId="81" applyNumberFormat="1" applyBorder="1" applyAlignment="1">
      <alignment horizontal="center"/>
    </xf>
    <xf numFmtId="1" fontId="13" fillId="0" borderId="27" xfId="81" applyNumberFormat="1" applyFont="1" applyBorder="1" applyAlignment="1">
      <alignment horizontal="center"/>
    </xf>
    <xf numFmtId="2" fontId="13" fillId="0" borderId="18" xfId="81" applyNumberFormat="1" applyFont="1" applyBorder="1" applyAlignment="1">
      <alignment horizontal="center"/>
    </xf>
    <xf numFmtId="2" fontId="13" fillId="0" borderId="30" xfId="81" applyNumberFormat="1" applyFont="1" applyBorder="1" applyAlignment="1">
      <alignment horizontal="center"/>
    </xf>
    <xf numFmtId="0" fontId="148" fillId="0" borderId="16" xfId="81" applyFont="1" applyBorder="1"/>
    <xf numFmtId="0" fontId="148" fillId="0" borderId="34" xfId="81" applyFont="1" applyBorder="1" applyAlignment="1">
      <alignment horizontal="center"/>
    </xf>
    <xf numFmtId="1" fontId="13" fillId="0" borderId="16" xfId="81" applyNumberFormat="1" applyFont="1" applyBorder="1" applyAlignment="1">
      <alignment horizontal="center"/>
    </xf>
    <xf numFmtId="0" fontId="148" fillId="0" borderId="30" xfId="81" applyFont="1" applyBorder="1" applyAlignment="1">
      <alignment horizontal="center"/>
    </xf>
    <xf numFmtId="2" fontId="149" fillId="0" borderId="31" xfId="81" applyNumberFormat="1" applyFont="1" applyBorder="1" applyAlignment="1">
      <alignment horizontal="center"/>
    </xf>
    <xf numFmtId="0" fontId="106" fillId="0" borderId="35" xfId="81" applyFont="1" applyBorder="1"/>
    <xf numFmtId="2" fontId="12" fillId="0" borderId="60" xfId="81" applyNumberFormat="1" applyFont="1" applyBorder="1" applyAlignment="1">
      <alignment horizontal="center"/>
    </xf>
    <xf numFmtId="0" fontId="106" fillId="0" borderId="40" xfId="81" applyFont="1" applyBorder="1"/>
    <xf numFmtId="2" fontId="6" fillId="0" borderId="14" xfId="81" applyNumberFormat="1" applyBorder="1" applyAlignment="1">
      <alignment horizontal="center"/>
    </xf>
    <xf numFmtId="2" fontId="6" fillId="0" borderId="45" xfId="81" applyNumberFormat="1" applyBorder="1" applyAlignment="1">
      <alignment horizontal="center"/>
    </xf>
    <xf numFmtId="1" fontId="6" fillId="0" borderId="32" xfId="81" applyNumberFormat="1" applyBorder="1" applyAlignment="1">
      <alignment horizontal="center"/>
    </xf>
    <xf numFmtId="2" fontId="6" fillId="0" borderId="37" xfId="81" applyNumberFormat="1" applyBorder="1" applyAlignment="1">
      <alignment horizontal="center"/>
    </xf>
    <xf numFmtId="0" fontId="76" fillId="0" borderId="23" xfId="81" applyFont="1" applyBorder="1" applyAlignment="1">
      <alignment vertical="center"/>
    </xf>
    <xf numFmtId="2" fontId="76" fillId="0" borderId="21" xfId="81" applyNumberFormat="1" applyFont="1" applyBorder="1" applyAlignment="1">
      <alignment horizontal="center" vertical="center"/>
    </xf>
    <xf numFmtId="1" fontId="76" fillId="0" borderId="23" xfId="81" applyNumberFormat="1" applyFont="1" applyBorder="1" applyAlignment="1">
      <alignment horizontal="center" vertical="center"/>
    </xf>
    <xf numFmtId="2" fontId="76" fillId="0" borderId="20" xfId="81" applyNumberFormat="1" applyFont="1" applyBorder="1" applyAlignment="1">
      <alignment horizontal="center" vertical="center"/>
    </xf>
    <xf numFmtId="2" fontId="76" fillId="0" borderId="71" xfId="81" applyNumberFormat="1" applyFont="1" applyBorder="1" applyAlignment="1">
      <alignment horizontal="center" vertical="center"/>
    </xf>
    <xf numFmtId="2" fontId="76" fillId="0" borderId="22" xfId="81" applyNumberFormat="1" applyFont="1" applyBorder="1" applyAlignment="1">
      <alignment horizontal="center" vertical="center"/>
    </xf>
    <xf numFmtId="0" fontId="14" fillId="0" borderId="0" xfId="81" applyFont="1"/>
    <xf numFmtId="164" fontId="6" fillId="0" borderId="0" xfId="81" applyNumberFormat="1"/>
    <xf numFmtId="0" fontId="152" fillId="0" borderId="0" xfId="79" applyFont="1"/>
    <xf numFmtId="9" fontId="35" fillId="0" borderId="0" xfId="80" applyNumberFormat="1" applyFont="1"/>
    <xf numFmtId="9" fontId="6" fillId="0" borderId="0" xfId="80" applyNumberFormat="1"/>
    <xf numFmtId="0" fontId="45" fillId="0" borderId="68" xfId="85" applyFont="1" applyBorder="1" applyAlignment="1">
      <alignment vertical="center" wrapText="1"/>
    </xf>
    <xf numFmtId="0" fontId="23" fillId="0" borderId="20" xfId="85" applyFont="1" applyBorder="1" applyAlignment="1">
      <alignment vertical="center" wrapText="1"/>
    </xf>
    <xf numFmtId="0" fontId="7" fillId="0" borderId="32" xfId="85" applyBorder="1" applyAlignment="1">
      <alignment vertical="center" wrapText="1"/>
    </xf>
    <xf numFmtId="0" fontId="150" fillId="0" borderId="16" xfId="86" applyFont="1" applyBorder="1" applyAlignment="1">
      <alignment vertical="center" wrapText="1"/>
    </xf>
    <xf numFmtId="0" fontId="144" fillId="0" borderId="16" xfId="86" applyFont="1" applyBorder="1" applyAlignment="1">
      <alignment vertical="center" wrapText="1"/>
    </xf>
    <xf numFmtId="0" fontId="10" fillId="0" borderId="16" xfId="86" applyFont="1" applyBorder="1" applyAlignment="1">
      <alignment horizontal="center" vertical="center" wrapText="1"/>
    </xf>
    <xf numFmtId="167" fontId="28" fillId="0" borderId="32" xfId="85" applyNumberFormat="1" applyFont="1" applyBorder="1" applyAlignment="1">
      <alignment vertical="center" wrapText="1"/>
    </xf>
    <xf numFmtId="166" fontId="108" fillId="0" borderId="16" xfId="54" applyNumberFormat="1" applyFont="1" applyBorder="1"/>
    <xf numFmtId="166" fontId="108" fillId="0" borderId="33" xfId="54" applyNumberFormat="1" applyFont="1" applyBorder="1"/>
    <xf numFmtId="166" fontId="108" fillId="0" borderId="37" xfId="54" applyNumberFormat="1" applyFont="1" applyBorder="1"/>
    <xf numFmtId="166" fontId="108" fillId="0" borderId="38" xfId="54" applyNumberFormat="1" applyFont="1" applyBorder="1"/>
    <xf numFmtId="167" fontId="153" fillId="0" borderId="85" xfId="85" applyNumberFormat="1" applyFont="1" applyBorder="1" applyAlignment="1" applyProtection="1">
      <alignment horizontal="centerContinuous" vertical="center"/>
      <protection locked="0"/>
    </xf>
    <xf numFmtId="0" fontId="154" fillId="0" borderId="0" xfId="85" applyFont="1" applyAlignment="1" applyProtection="1">
      <alignment horizontal="center" vertical="center" wrapText="1"/>
      <protection locked="0"/>
    </xf>
    <xf numFmtId="0" fontId="153" fillId="0" borderId="85" xfId="85" applyFont="1" applyBorder="1" applyAlignment="1" applyProtection="1">
      <alignment horizontal="centerContinuous" vertical="center" wrapText="1"/>
      <protection locked="0"/>
    </xf>
    <xf numFmtId="0" fontId="155" fillId="0" borderId="0" xfId="85" applyFont="1" applyAlignment="1" applyProtection="1">
      <alignment vertical="center" wrapText="1"/>
      <protection locked="0"/>
    </xf>
    <xf numFmtId="0" fontId="76" fillId="0" borderId="0" xfId="86" applyFont="1" applyAlignment="1">
      <alignment horizontal="center"/>
    </xf>
    <xf numFmtId="0" fontId="8" fillId="0" borderId="16" xfId="86" applyFont="1" applyBorder="1" applyAlignment="1">
      <alignment vertical="center" wrapText="1"/>
    </xf>
    <xf numFmtId="0" fontId="76" fillId="0" borderId="0" xfId="81" applyFont="1" applyAlignment="1">
      <alignment horizontal="center"/>
    </xf>
    <xf numFmtId="0" fontId="6" fillId="0" borderId="16" xfId="86" applyBorder="1" applyAlignment="1">
      <alignment horizontal="centerContinuous" vertical="center" wrapText="1"/>
    </xf>
    <xf numFmtId="0" fontId="6" fillId="0" borderId="16" xfId="86" applyBorder="1" applyAlignment="1">
      <alignment horizontal="center"/>
    </xf>
    <xf numFmtId="0" fontId="156" fillId="0" borderId="16" xfId="86" applyFont="1" applyBorder="1"/>
    <xf numFmtId="0" fontId="157" fillId="0" borderId="16" xfId="86" applyFont="1" applyBorder="1"/>
    <xf numFmtId="0" fontId="158" fillId="0" borderId="16" xfId="86" applyFont="1" applyBorder="1"/>
    <xf numFmtId="0" fontId="14" fillId="0" borderId="16" xfId="86" applyFont="1" applyBorder="1" applyAlignment="1">
      <alignment horizontal="justify" vertical="top" wrapText="1"/>
    </xf>
    <xf numFmtId="0" fontId="12" fillId="0" borderId="16" xfId="86" applyFont="1" applyBorder="1" applyAlignment="1">
      <alignment horizontal="right" vertical="top" wrapText="1"/>
    </xf>
    <xf numFmtId="0" fontId="10" fillId="0" borderId="0" xfId="86" applyFont="1" applyAlignment="1">
      <alignment horizontal="justify" vertical="top" wrapText="1"/>
    </xf>
    <xf numFmtId="0" fontId="14" fillId="0" borderId="0" xfId="86" applyFont="1" applyAlignment="1">
      <alignment horizontal="right" vertical="top" wrapText="1"/>
    </xf>
    <xf numFmtId="0" fontId="14" fillId="0" borderId="16" xfId="86" applyFont="1" applyBorder="1" applyAlignment="1">
      <alignment horizontal="right" vertical="top" wrapText="1"/>
    </xf>
    <xf numFmtId="0" fontId="76" fillId="0" borderId="0" xfId="86" applyFont="1"/>
    <xf numFmtId="0" fontId="159" fillId="0" borderId="0" xfId="86" applyFont="1" applyAlignment="1">
      <alignment horizontal="right" vertical="top" wrapText="1"/>
    </xf>
    <xf numFmtId="0" fontId="158" fillId="0" borderId="0" xfId="86" applyFont="1"/>
    <xf numFmtId="0" fontId="6" fillId="0" borderId="22" xfId="81" applyBorder="1" applyAlignment="1">
      <alignment horizontal="center" vertical="center"/>
    </xf>
    <xf numFmtId="166" fontId="6" fillId="0" borderId="58" xfId="103" applyNumberFormat="1" applyFont="1" applyBorder="1" applyAlignment="1">
      <alignment horizontal="center"/>
    </xf>
    <xf numFmtId="2" fontId="6" fillId="0" borderId="29" xfId="81" applyNumberFormat="1" applyBorder="1" applyAlignment="1">
      <alignment horizontal="center"/>
    </xf>
    <xf numFmtId="164" fontId="6" fillId="0" borderId="34" xfId="103" applyFont="1" applyBorder="1"/>
    <xf numFmtId="166" fontId="6" fillId="0" borderId="32" xfId="103" applyNumberFormat="1" applyFont="1" applyBorder="1" applyAlignment="1">
      <alignment horizontal="center"/>
    </xf>
    <xf numFmtId="2" fontId="6" fillId="0" borderId="33" xfId="81" applyNumberFormat="1" applyBorder="1" applyAlignment="1">
      <alignment horizontal="center"/>
    </xf>
    <xf numFmtId="166" fontId="6" fillId="0" borderId="27" xfId="103" applyNumberFormat="1" applyFont="1" applyBorder="1" applyAlignment="1">
      <alignment horizontal="center"/>
    </xf>
    <xf numFmtId="164" fontId="6" fillId="0" borderId="30" xfId="103" applyFont="1" applyBorder="1"/>
    <xf numFmtId="166" fontId="6" fillId="0" borderId="65" xfId="103" applyNumberFormat="1" applyFont="1" applyBorder="1" applyAlignment="1">
      <alignment horizontal="center"/>
    </xf>
    <xf numFmtId="164" fontId="6" fillId="0" borderId="34" xfId="103" applyFont="1" applyBorder="1" applyAlignment="1">
      <alignment horizontal="center"/>
    </xf>
    <xf numFmtId="0" fontId="148" fillId="0" borderId="67" xfId="81" applyFont="1" applyBorder="1"/>
    <xf numFmtId="0" fontId="148" fillId="0" borderId="92" xfId="81" applyFont="1" applyBorder="1"/>
    <xf numFmtId="0" fontId="148" fillId="0" borderId="69" xfId="81" applyFont="1" applyBorder="1" applyAlignment="1">
      <alignment horizontal="center"/>
    </xf>
    <xf numFmtId="0" fontId="148" fillId="0" borderId="88" xfId="81" applyFont="1" applyBorder="1" applyAlignment="1">
      <alignment horizontal="center"/>
    </xf>
    <xf numFmtId="166" fontId="6" fillId="0" borderId="67" xfId="103" applyNumberFormat="1" applyFont="1" applyBorder="1" applyAlignment="1">
      <alignment horizontal="center"/>
    </xf>
    <xf numFmtId="2" fontId="6" fillId="0" borderId="68" xfId="81" applyNumberFormat="1" applyBorder="1" applyAlignment="1">
      <alignment horizontal="center"/>
    </xf>
    <xf numFmtId="2" fontId="6" fillId="0" borderId="60" xfId="81" applyNumberFormat="1" applyBorder="1" applyAlignment="1">
      <alignment horizontal="center"/>
    </xf>
    <xf numFmtId="1" fontId="13" fillId="0" borderId="51" xfId="81" applyNumberFormat="1" applyFont="1" applyBorder="1" applyAlignment="1">
      <alignment horizontal="center"/>
    </xf>
    <xf numFmtId="2" fontId="13" fillId="0" borderId="68" xfId="81" applyNumberFormat="1" applyFont="1" applyBorder="1" applyAlignment="1">
      <alignment horizontal="center"/>
    </xf>
    <xf numFmtId="2" fontId="13" fillId="0" borderId="60" xfId="81" applyNumberFormat="1" applyFont="1" applyBorder="1" applyAlignment="1">
      <alignment horizontal="center"/>
    </xf>
    <xf numFmtId="2" fontId="13" fillId="0" borderId="50" xfId="81" applyNumberFormat="1" applyFont="1" applyBorder="1" applyAlignment="1">
      <alignment horizontal="center"/>
    </xf>
    <xf numFmtId="164" fontId="6" fillId="0" borderId="50" xfId="103" applyFont="1" applyBorder="1"/>
    <xf numFmtId="0" fontId="148" fillId="0" borderId="23" xfId="81" applyFont="1" applyBorder="1"/>
    <xf numFmtId="0" fontId="148" fillId="0" borderId="19" xfId="81" applyFont="1" applyBorder="1"/>
    <xf numFmtId="0" fontId="148" fillId="0" borderId="73" xfId="81" applyFont="1" applyBorder="1"/>
    <xf numFmtId="0" fontId="148" fillId="0" borderId="21" xfId="81" applyFont="1" applyBorder="1" applyAlignment="1">
      <alignment horizontal="center"/>
    </xf>
    <xf numFmtId="0" fontId="148" fillId="0" borderId="86" xfId="81" applyFont="1" applyBorder="1" applyAlignment="1">
      <alignment horizontal="center"/>
    </xf>
    <xf numFmtId="166" fontId="12" fillId="0" borderId="19" xfId="103" applyNumberFormat="1" applyFont="1" applyBorder="1" applyAlignment="1">
      <alignment horizontal="center"/>
    </xf>
    <xf numFmtId="2" fontId="12" fillId="0" borderId="20" xfId="81" applyNumberFormat="1" applyFont="1" applyBorder="1" applyAlignment="1">
      <alignment horizontal="center"/>
    </xf>
    <xf numFmtId="2" fontId="12" fillId="0" borderId="21" xfId="81" applyNumberFormat="1" applyFont="1" applyBorder="1" applyAlignment="1">
      <alignment horizontal="center"/>
    </xf>
    <xf numFmtId="2" fontId="12" fillId="0" borderId="86" xfId="81" applyNumberFormat="1" applyFont="1" applyBorder="1" applyAlignment="1">
      <alignment horizontal="center"/>
    </xf>
    <xf numFmtId="2" fontId="12" fillId="0" borderId="53" xfId="81" applyNumberFormat="1" applyFont="1" applyBorder="1" applyAlignment="1">
      <alignment horizontal="center"/>
    </xf>
    <xf numFmtId="2" fontId="149" fillId="0" borderId="23" xfId="81" applyNumberFormat="1" applyFont="1" applyBorder="1" applyAlignment="1">
      <alignment horizontal="center"/>
    </xf>
    <xf numFmtId="2" fontId="149" fillId="0" borderId="22" xfId="81" applyNumberFormat="1" applyFont="1" applyBorder="1" applyAlignment="1">
      <alignment horizontal="center"/>
    </xf>
    <xf numFmtId="2" fontId="12" fillId="0" borderId="30" xfId="81" applyNumberFormat="1" applyFont="1" applyBorder="1" applyAlignment="1">
      <alignment horizontal="center"/>
    </xf>
    <xf numFmtId="2" fontId="12" fillId="0" borderId="34" xfId="81" applyNumberFormat="1" applyFont="1" applyBorder="1" applyAlignment="1">
      <alignment horizontal="center"/>
    </xf>
    <xf numFmtId="166" fontId="106" fillId="0" borderId="44" xfId="103" applyNumberFormat="1" applyFont="1" applyBorder="1"/>
    <xf numFmtId="166" fontId="106" fillId="0" borderId="91" xfId="103" applyNumberFormat="1" applyFont="1" applyBorder="1"/>
    <xf numFmtId="164" fontId="106" fillId="0" borderId="45" xfId="103" applyFont="1" applyBorder="1"/>
    <xf numFmtId="164" fontId="106" fillId="0" borderId="13" xfId="103" applyFont="1" applyBorder="1"/>
    <xf numFmtId="166" fontId="6" fillId="0" borderId="44" xfId="103" applyNumberFormat="1" applyFont="1" applyBorder="1" applyAlignment="1">
      <alignment horizontal="center"/>
    </xf>
    <xf numFmtId="166" fontId="76" fillId="0" borderId="19" xfId="103" applyNumberFormat="1" applyFont="1" applyBorder="1" applyAlignment="1">
      <alignment vertical="center"/>
    </xf>
    <xf numFmtId="168" fontId="76" fillId="0" borderId="73" xfId="103" applyNumberFormat="1" applyFont="1" applyBorder="1" applyAlignment="1">
      <alignment vertical="center"/>
    </xf>
    <xf numFmtId="164" fontId="76" fillId="0" borderId="53" xfId="103" applyFont="1" applyBorder="1" applyAlignment="1">
      <alignment vertical="center"/>
    </xf>
    <xf numFmtId="164" fontId="76" fillId="0" borderId="71" xfId="103" applyFont="1" applyBorder="1" applyAlignment="1">
      <alignment vertical="center"/>
    </xf>
    <xf numFmtId="164" fontId="76" fillId="0" borderId="73" xfId="103" applyFont="1" applyBorder="1" applyAlignment="1">
      <alignment vertical="center"/>
    </xf>
    <xf numFmtId="167" fontId="7" fillId="0" borderId="66" xfId="85" applyNumberFormat="1" applyBorder="1" applyAlignment="1">
      <alignment vertical="center" wrapText="1"/>
    </xf>
    <xf numFmtId="166" fontId="106" fillId="0" borderId="32" xfId="103" applyNumberFormat="1" applyFont="1" applyBorder="1"/>
    <xf numFmtId="166" fontId="106" fillId="0" borderId="65" xfId="103" applyNumberFormat="1" applyFont="1" applyBorder="1"/>
    <xf numFmtId="164" fontId="106" fillId="0" borderId="33" xfId="103" applyFont="1" applyBorder="1" applyAlignment="1">
      <alignment horizontal="center"/>
    </xf>
    <xf numFmtId="164" fontId="12" fillId="0" borderId="15" xfId="103" applyFont="1" applyBorder="1" applyAlignment="1">
      <alignment horizontal="center"/>
    </xf>
    <xf numFmtId="0" fontId="106" fillId="0" borderId="31" xfId="81" applyFont="1" applyBorder="1"/>
    <xf numFmtId="0" fontId="106" fillId="0" borderId="27" xfId="81" applyFont="1" applyBorder="1"/>
    <xf numFmtId="0" fontId="106" fillId="0" borderId="81" xfId="81" applyFont="1" applyBorder="1"/>
    <xf numFmtId="0" fontId="106" fillId="0" borderId="60" xfId="81" applyFont="1" applyBorder="1" applyAlignment="1">
      <alignment horizontal="center"/>
    </xf>
    <xf numFmtId="0" fontId="106" fillId="0" borderId="17" xfId="81" applyFont="1" applyBorder="1" applyAlignment="1">
      <alignment horizontal="center"/>
    </xf>
    <xf numFmtId="1" fontId="12" fillId="0" borderId="27" xfId="81" applyNumberFormat="1" applyFont="1" applyBorder="1" applyAlignment="1">
      <alignment horizontal="center"/>
    </xf>
    <xf numFmtId="2" fontId="12" fillId="0" borderId="18" xfId="81" applyNumberFormat="1" applyFont="1" applyBorder="1" applyAlignment="1">
      <alignment horizontal="center"/>
    </xf>
    <xf numFmtId="1" fontId="12" fillId="0" borderId="32" xfId="81" applyNumberFormat="1" applyFont="1" applyBorder="1" applyAlignment="1">
      <alignment horizontal="center"/>
    </xf>
    <xf numFmtId="2" fontId="6" fillId="0" borderId="34" xfId="81" applyNumberFormat="1" applyBorder="1" applyAlignment="1">
      <alignment horizontal="center"/>
    </xf>
    <xf numFmtId="166" fontId="6" fillId="0" borderId="32" xfId="103" applyNumberFormat="1" applyFont="1" applyBorder="1"/>
    <xf numFmtId="168" fontId="6" fillId="0" borderId="65" xfId="103" applyNumberFormat="1" applyFont="1" applyBorder="1"/>
    <xf numFmtId="164" fontId="160" fillId="0" borderId="33" xfId="103" applyFont="1" applyBorder="1" applyAlignment="1">
      <alignment horizontal="center"/>
    </xf>
    <xf numFmtId="164" fontId="160" fillId="0" borderId="15" xfId="103" applyFont="1" applyBorder="1" applyAlignment="1">
      <alignment horizontal="center"/>
    </xf>
    <xf numFmtId="0" fontId="106" fillId="0" borderId="31" xfId="81" applyFont="1" applyBorder="1" applyAlignment="1">
      <alignment vertical="center" wrapText="1"/>
    </xf>
    <xf numFmtId="0" fontId="106" fillId="0" borderId="34" xfId="81" applyFont="1" applyBorder="1" applyAlignment="1">
      <alignment vertical="center" wrapText="1"/>
    </xf>
    <xf numFmtId="0" fontId="106" fillId="0" borderId="51" xfId="81" applyFont="1" applyBorder="1" applyAlignment="1">
      <alignment vertical="center" wrapText="1"/>
    </xf>
    <xf numFmtId="167" fontId="22" fillId="0" borderId="44" xfId="85" applyNumberFormat="1" applyFont="1" applyBorder="1" applyAlignment="1" applyProtection="1">
      <alignment horizontal="center" vertical="center" wrapText="1"/>
      <protection locked="0"/>
    </xf>
    <xf numFmtId="167" fontId="28" fillId="0" borderId="65" xfId="85" applyNumberFormat="1" applyFont="1" applyBorder="1" applyAlignment="1">
      <alignment vertical="center" wrapText="1"/>
    </xf>
    <xf numFmtId="167" fontId="45" fillId="0" borderId="65" xfId="85" applyNumberFormat="1" applyFont="1" applyBorder="1" applyAlignment="1">
      <alignment vertical="center" wrapText="1"/>
    </xf>
    <xf numFmtId="167" fontId="45" fillId="0" borderId="81" xfId="85" applyNumberFormat="1" applyFont="1" applyBorder="1" applyAlignment="1">
      <alignment vertical="center" wrapText="1"/>
    </xf>
    <xf numFmtId="0" fontId="145" fillId="0" borderId="16" xfId="85" applyFont="1" applyBorder="1" applyAlignment="1">
      <alignment vertical="center" wrapText="1"/>
    </xf>
    <xf numFmtId="167" fontId="21" fillId="0" borderId="22" xfId="85" applyNumberFormat="1" applyFont="1" applyBorder="1" applyAlignment="1" applyProtection="1">
      <alignment vertical="center" wrapText="1"/>
      <protection locked="0"/>
    </xf>
    <xf numFmtId="167" fontId="21" fillId="0" borderId="53" xfId="85" applyNumberFormat="1" applyFont="1" applyBorder="1" applyAlignment="1" applyProtection="1">
      <alignment vertical="center" wrapText="1"/>
      <protection locked="0"/>
    </xf>
    <xf numFmtId="167" fontId="24" fillId="0" borderId="86" xfId="85" applyNumberFormat="1" applyFont="1" applyBorder="1" applyAlignment="1">
      <alignment vertical="center" wrapText="1"/>
    </xf>
    <xf numFmtId="167" fontId="21" fillId="0" borderId="74" xfId="85" applyNumberFormat="1" applyFont="1" applyBorder="1" applyAlignment="1" applyProtection="1">
      <alignment vertical="center" wrapText="1"/>
      <protection locked="0"/>
    </xf>
    <xf numFmtId="167" fontId="21" fillId="0" borderId="0" xfId="85" applyNumberFormat="1" applyFont="1" applyBorder="1" applyAlignment="1" applyProtection="1">
      <alignment vertical="center" wrapText="1"/>
      <protection locked="0"/>
    </xf>
    <xf numFmtId="167" fontId="23" fillId="0" borderId="0" xfId="85" applyNumberFormat="1" applyFont="1" applyBorder="1" applyAlignment="1" applyProtection="1">
      <alignment vertical="center" wrapText="1"/>
      <protection locked="0"/>
    </xf>
    <xf numFmtId="167" fontId="18" fillId="0" borderId="0" xfId="85" applyNumberFormat="1" applyFont="1" applyBorder="1" applyAlignment="1">
      <alignment vertical="center" wrapText="1"/>
    </xf>
    <xf numFmtId="167" fontId="24" fillId="0" borderId="0" xfId="85" applyNumberFormat="1" applyFont="1" applyBorder="1" applyAlignment="1">
      <alignment vertical="center" wrapText="1"/>
    </xf>
    <xf numFmtId="167" fontId="7" fillId="0" borderId="0" xfId="85" applyNumberFormat="1" applyBorder="1" applyAlignment="1">
      <alignment vertical="center" wrapText="1"/>
    </xf>
    <xf numFmtId="0" fontId="7" fillId="0" borderId="0" xfId="85" applyBorder="1" applyAlignment="1">
      <alignment vertical="center" wrapText="1"/>
    </xf>
    <xf numFmtId="0" fontId="7" fillId="0" borderId="74" xfId="85" applyBorder="1" applyAlignment="1">
      <alignment vertical="center" wrapText="1"/>
    </xf>
    <xf numFmtId="167" fontId="7" fillId="0" borderId="74" xfId="85" applyNumberFormat="1" applyBorder="1" applyAlignment="1">
      <alignment vertical="center" wrapText="1"/>
    </xf>
    <xf numFmtId="0" fontId="2" fillId="0" borderId="0" xfId="79" applyFont="1"/>
    <xf numFmtId="0" fontId="13" fillId="0" borderId="0" xfId="82" applyFont="1"/>
    <xf numFmtId="0" fontId="13" fillId="0" borderId="0" xfId="89" applyFont="1"/>
    <xf numFmtId="0" fontId="2" fillId="0" borderId="0" xfId="104" applyFont="1"/>
    <xf numFmtId="0" fontId="110" fillId="0" borderId="0" xfId="104" applyFont="1"/>
    <xf numFmtId="0" fontId="161" fillId="0" borderId="0" xfId="104" applyFont="1"/>
    <xf numFmtId="0" fontId="162" fillId="0" borderId="0" xfId="104" applyFont="1"/>
    <xf numFmtId="0" fontId="162" fillId="0" borderId="0" xfId="0" applyFont="1"/>
    <xf numFmtId="0" fontId="163" fillId="0" borderId="0" xfId="104" applyFont="1"/>
    <xf numFmtId="0" fontId="164" fillId="0" borderId="0" xfId="104" applyFont="1"/>
    <xf numFmtId="0" fontId="165" fillId="0" borderId="0" xfId="104" applyFont="1"/>
    <xf numFmtId="0" fontId="3" fillId="0" borderId="0" xfId="104" applyFont="1"/>
    <xf numFmtId="0" fontId="166" fillId="0" borderId="0" xfId="104" applyFont="1"/>
    <xf numFmtId="0" fontId="2" fillId="0" borderId="82" xfId="104" applyFont="1" applyBorder="1"/>
    <xf numFmtId="0" fontId="3" fillId="0" borderId="0" xfId="104" applyFont="1" applyFill="1" applyBorder="1"/>
    <xf numFmtId="0" fontId="3" fillId="0" borderId="0" xfId="104"/>
    <xf numFmtId="0" fontId="11" fillId="0" borderId="15" xfId="87" applyFont="1" applyBorder="1" applyAlignment="1">
      <alignment vertical="center" wrapText="1"/>
    </xf>
    <xf numFmtId="0" fontId="7" fillId="0" borderId="51" xfId="85" applyBorder="1" applyAlignment="1">
      <alignment horizontal="center" vertical="center" wrapText="1"/>
    </xf>
    <xf numFmtId="0" fontId="167" fillId="0" borderId="0" xfId="104" applyFont="1"/>
    <xf numFmtId="0" fontId="18" fillId="0" borderId="26" xfId="85" applyFont="1" applyBorder="1" applyAlignment="1">
      <alignment horizontal="center" vertical="center" wrapText="1"/>
    </xf>
    <xf numFmtId="0" fontId="163" fillId="0" borderId="0" xfId="0" applyFont="1"/>
    <xf numFmtId="0" fontId="2" fillId="0" borderId="0" xfId="104" applyFont="1" applyFill="1"/>
    <xf numFmtId="0" fontId="3" fillId="0" borderId="0" xfId="104" applyFont="1" applyFill="1"/>
    <xf numFmtId="0" fontId="2" fillId="0" borderId="0" xfId="0" applyFont="1" applyFill="1"/>
    <xf numFmtId="0" fontId="169" fillId="0" borderId="0" xfId="104" applyFont="1"/>
    <xf numFmtId="0" fontId="169" fillId="0" borderId="0" xfId="0" applyFont="1"/>
    <xf numFmtId="0" fontId="2" fillId="0" borderId="0" xfId="85" applyFont="1" applyAlignment="1">
      <alignment vertical="center"/>
    </xf>
    <xf numFmtId="0" fontId="9" fillId="0" borderId="0" xfId="87" applyFont="1" applyAlignment="1">
      <alignment horizontal="center" wrapText="1"/>
    </xf>
    <xf numFmtId="0" fontId="0" fillId="0" borderId="0" xfId="0" applyAlignment="1">
      <alignment horizontal="center" wrapText="1"/>
    </xf>
    <xf numFmtId="167" fontId="37" fillId="0" borderId="0" xfId="85" applyNumberFormat="1" applyFont="1" applyAlignment="1">
      <alignment horizontal="center" vertical="center" wrapText="1"/>
    </xf>
    <xf numFmtId="0" fontId="53" fillId="0" borderId="0" xfId="89" applyFont="1" applyAlignment="1">
      <alignment horizontal="center" vertical="center" wrapText="1"/>
    </xf>
    <xf numFmtId="0" fontId="79" fillId="0" borderId="0" xfId="0" applyFont="1" applyAlignment="1">
      <alignment horizontal="left"/>
    </xf>
    <xf numFmtId="0" fontId="6" fillId="0" borderId="15" xfId="86" applyBorder="1" applyAlignment="1">
      <alignment horizontal="center" vertical="center" wrapText="1"/>
    </xf>
    <xf numFmtId="0" fontId="6" fillId="0" borderId="59" xfId="86" applyBorder="1" applyAlignment="1">
      <alignment horizontal="center" vertical="center" wrapText="1"/>
    </xf>
    <xf numFmtId="0" fontId="6" fillId="0" borderId="65" xfId="86" applyBorder="1" applyAlignment="1">
      <alignment horizontal="center" vertical="center" wrapText="1"/>
    </xf>
    <xf numFmtId="0" fontId="76" fillId="0" borderId="0" xfId="86" applyFont="1" applyAlignment="1">
      <alignment horizontal="center"/>
    </xf>
    <xf numFmtId="0" fontId="99" fillId="0" borderId="0" xfId="91" applyFont="1" applyAlignment="1">
      <alignment horizontal="center"/>
    </xf>
    <xf numFmtId="0" fontId="99" fillId="0" borderId="0" xfId="91" applyFont="1" applyAlignment="1">
      <alignment horizontal="center" vertical="center" wrapText="1"/>
    </xf>
    <xf numFmtId="0" fontId="2" fillId="0" borderId="0" xfId="91" applyAlignment="1">
      <alignment horizontal="left" vertical="center" wrapText="1"/>
    </xf>
    <xf numFmtId="0" fontId="2" fillId="0" borderId="0" xfId="91" applyAlignment="1">
      <alignment horizontal="center"/>
    </xf>
    <xf numFmtId="0" fontId="100" fillId="0" borderId="0" xfId="91" applyFont="1" applyAlignment="1">
      <alignment horizontal="left" vertical="center" wrapText="1"/>
    </xf>
    <xf numFmtId="0" fontId="0" fillId="0" borderId="0" xfId="0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 wrapText="1"/>
    </xf>
    <xf numFmtId="0" fontId="99" fillId="0" borderId="0" xfId="0" applyFont="1" applyAlignment="1">
      <alignment horizontal="center" vertical="center"/>
    </xf>
    <xf numFmtId="0" fontId="12" fillId="0" borderId="0" xfId="90" applyFont="1" applyAlignment="1">
      <alignment horizontal="center"/>
    </xf>
    <xf numFmtId="0" fontId="6" fillId="0" borderId="16" xfId="9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6" xfId="86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0" fillId="0" borderId="0" xfId="80" applyFont="1" applyAlignment="1">
      <alignment horizontal="center"/>
    </xf>
    <xf numFmtId="0" fontId="30" fillId="0" borderId="55" xfId="8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76" fillId="0" borderId="0" xfId="81" applyFont="1" applyAlignment="1">
      <alignment horizontal="center"/>
    </xf>
    <xf numFmtId="0" fontId="76" fillId="0" borderId="56" xfId="81" applyFont="1" applyBorder="1" applyAlignment="1">
      <alignment horizontal="center" vertical="center"/>
    </xf>
    <xf numFmtId="0" fontId="76" fillId="0" borderId="72" xfId="81" applyFont="1" applyBorder="1" applyAlignment="1">
      <alignment horizontal="center" vertical="center"/>
    </xf>
    <xf numFmtId="0" fontId="6" fillId="0" borderId="19" xfId="81" applyBorder="1" applyAlignment="1">
      <alignment horizontal="center" vertical="center"/>
    </xf>
    <xf numFmtId="0" fontId="6" fillId="0" borderId="20" xfId="81" applyBorder="1" applyAlignment="1">
      <alignment horizontal="center" vertical="center"/>
    </xf>
    <xf numFmtId="0" fontId="6" fillId="0" borderId="21" xfId="81" applyBorder="1" applyAlignment="1">
      <alignment horizontal="center" vertical="center"/>
    </xf>
    <xf numFmtId="0" fontId="6" fillId="0" borderId="71" xfId="81" applyBorder="1" applyAlignment="1">
      <alignment horizontal="center" vertical="center"/>
    </xf>
    <xf numFmtId="0" fontId="6" fillId="0" borderId="53" xfId="81" applyBorder="1" applyAlignment="1">
      <alignment horizontal="center" vertical="center"/>
    </xf>
    <xf numFmtId="0" fontId="10" fillId="0" borderId="23" xfId="81" applyFont="1" applyBorder="1" applyAlignment="1">
      <alignment horizontal="center" vertical="center"/>
    </xf>
    <xf numFmtId="0" fontId="10" fillId="0" borderId="71" xfId="81" applyFont="1" applyBorder="1" applyAlignment="1">
      <alignment horizontal="center" vertical="center"/>
    </xf>
    <xf numFmtId="0" fontId="10" fillId="0" borderId="53" xfId="81" applyFont="1" applyBorder="1" applyAlignment="1">
      <alignment horizontal="center" vertical="center"/>
    </xf>
    <xf numFmtId="2" fontId="14" fillId="0" borderId="56" xfId="81" applyNumberFormat="1" applyFont="1" applyBorder="1" applyAlignment="1">
      <alignment horizontal="center" vertical="center" wrapText="1"/>
    </xf>
    <xf numFmtId="2" fontId="14" fillId="0" borderId="72" xfId="81" applyNumberFormat="1" applyFont="1" applyBorder="1" applyAlignment="1">
      <alignment horizontal="center" vertical="center" wrapText="1"/>
    </xf>
    <xf numFmtId="2" fontId="14" fillId="0" borderId="24" xfId="81" applyNumberFormat="1" applyFont="1" applyBorder="1" applyAlignment="1">
      <alignment horizontal="center" vertical="center" wrapText="1"/>
    </xf>
    <xf numFmtId="2" fontId="14" fillId="0" borderId="43" xfId="81" applyNumberFormat="1" applyFont="1" applyBorder="1" applyAlignment="1">
      <alignment horizontal="center" vertical="center" wrapText="1"/>
    </xf>
    <xf numFmtId="0" fontId="12" fillId="0" borderId="24" xfId="81" applyFont="1" applyBorder="1" applyAlignment="1">
      <alignment horizontal="center" vertical="center" wrapText="1"/>
    </xf>
    <xf numFmtId="0" fontId="12" fillId="0" borderId="43" xfId="81" applyFont="1" applyBorder="1" applyAlignment="1">
      <alignment horizontal="center" vertical="center" wrapText="1"/>
    </xf>
  </cellXfs>
  <cellStyles count="10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" xfId="54" builtinId="3"/>
    <cellStyle name="Ezres 2" xfId="55" xr:uid="{00000000-0005-0000-0000-000036000000}"/>
    <cellStyle name="Ezres 2 2" xfId="103" xr:uid="{00000000-0005-0000-0000-000037000000}"/>
    <cellStyle name="Figyelmeztetés" xfId="56" builtinId="11" customBuiltin="1"/>
    <cellStyle name="Good" xfId="57" xr:uid="{00000000-0005-0000-0000-000039000000}"/>
    <cellStyle name="Heading 1" xfId="58" xr:uid="{00000000-0005-0000-0000-00003A000000}"/>
    <cellStyle name="Heading 2" xfId="59" xr:uid="{00000000-0005-0000-0000-00003B000000}"/>
    <cellStyle name="Heading 3" xfId="60" xr:uid="{00000000-0005-0000-0000-00003C000000}"/>
    <cellStyle name="Heading 4" xfId="61" xr:uid="{00000000-0005-0000-0000-00003D000000}"/>
    <cellStyle name="Hiperhivatkozás" xfId="62" xr:uid="{00000000-0005-0000-0000-00003E000000}"/>
    <cellStyle name="Hivatkozott cella" xfId="63" builtinId="24" customBuiltin="1"/>
    <cellStyle name="Input" xfId="64" xr:uid="{00000000-0005-0000-0000-000040000000}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 xr:uid="{00000000-0005-0000-0000-00004A000000}"/>
    <cellStyle name="Magyarázó szöveg" xfId="75" builtinId="53" customBuiltin="1"/>
    <cellStyle name="Már látott hiperhivatkozás" xfId="76" xr:uid="{00000000-0005-0000-0000-00004C000000}"/>
    <cellStyle name="Neutral" xfId="77" xr:uid="{00000000-0005-0000-0000-00004D000000}"/>
    <cellStyle name="Normál" xfId="0" builtinId="0"/>
    <cellStyle name="Normál 2" xfId="78" xr:uid="{00000000-0005-0000-0000-00004F000000}"/>
    <cellStyle name="Normál_2009költsv4mód" xfId="104" xr:uid="{00000000-0005-0000-0000-000050000000}"/>
    <cellStyle name="Normál_2010költsv" xfId="79" xr:uid="{00000000-0005-0000-0000-000051000000}"/>
    <cellStyle name="Normál_96BESZ" xfId="80" xr:uid="{00000000-0005-0000-0000-000052000000}"/>
    <cellStyle name="Normál_Illetmény2003" xfId="81" xr:uid="{00000000-0005-0000-0000-000053000000}"/>
    <cellStyle name="Normál_INTKIA" xfId="82" xr:uid="{00000000-0005-0000-0000-000054000000}"/>
    <cellStyle name="Normál_Konc2006" xfId="83" xr:uid="{00000000-0005-0000-0000-000055000000}"/>
    <cellStyle name="Normál_Ktségv.táblák 2012-2" xfId="84" xr:uid="{00000000-0005-0000-0000-000056000000}"/>
    <cellStyle name="Normál_KVIREND" xfId="85" xr:uid="{00000000-0005-0000-0000-000057000000}"/>
    <cellStyle name="Normál_LETESIT" xfId="86" xr:uid="{00000000-0005-0000-0000-000058000000}"/>
    <cellStyle name="Normál_MERL197" xfId="87" xr:uid="{00000000-0005-0000-0000-000059000000}"/>
    <cellStyle name="Normál_Munka1" xfId="88" xr:uid="{00000000-0005-0000-0000-00005A000000}"/>
    <cellStyle name="Normál_Munka2" xfId="89" xr:uid="{00000000-0005-0000-0000-00005B000000}"/>
    <cellStyle name="Normál_Munka34" xfId="90" xr:uid="{00000000-0005-0000-0000-00005C000000}"/>
    <cellStyle name="Normál_Munka6" xfId="91" xr:uid="{00000000-0005-0000-0000-00005D000000}"/>
    <cellStyle name="Note" xfId="92" xr:uid="{00000000-0005-0000-0000-00005E000000}"/>
    <cellStyle name="Output" xfId="93" xr:uid="{00000000-0005-0000-0000-00005F000000}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" xfId="98" builtinId="5"/>
    <cellStyle name="Százalék 2" xfId="99" xr:uid="{00000000-0005-0000-0000-000065000000}"/>
    <cellStyle name="Title" xfId="100" xr:uid="{00000000-0005-0000-0000-000066000000}"/>
    <cellStyle name="Total" xfId="101" xr:uid="{00000000-0005-0000-0000-000067000000}"/>
    <cellStyle name="Warning Text" xfId="102" xr:uid="{00000000-0005-0000-0000-00006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ok/KAM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2/2001besz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r&#233;gi/ktgv2005/intmunka/b&#233;radatok_V&#233;d&#337;n&#337;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Documents%20and%20Settings/r&#233;gi/ktgv2004/k114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3/k1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tgv2008/Ktgv2003/k1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5/K1105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mmm/ktgv2008/ktgv2006/K1106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HIV"/>
      <sheetName val="EP10"/>
      <sheetName val="PAR10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10"/>
      <sheetName val="EP10"/>
      <sheetName val="EGYSZ012"/>
      <sheetName val="Egyszbesz"/>
      <sheetName val="EgyszbeszM"/>
      <sheetName val="EgyszbeszPMER"/>
      <sheetName val="PENZM1"/>
      <sheetName val="PAR13"/>
      <sheetName val="Munka4"/>
      <sheetName val="JO"/>
      <sheetName val="Norm"/>
      <sheetName val="INTN"/>
      <sheetName val="Kötött"/>
      <sheetName val="kötött int"/>
      <sheetName val="INTNORM+KÖT"/>
      <sheetName val="eszk"/>
      <sheetName val="forr"/>
      <sheetName val="MERLPHIV"/>
      <sheetName val="MERLINT"/>
      <sheetName val="MERLÖSSZ"/>
      <sheetName val="PMÖNK"/>
      <sheetName val="Központosított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lap4"/>
      <sheetName val="pedagógus"/>
      <sheetName val="pótlékok"/>
      <sheetName val="technikai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SZ042"/>
      <sheetName val="EP10"/>
      <sheetName val="Egyszbesz"/>
      <sheetName val="Egyszbesz2"/>
      <sheetName val="PAR13"/>
      <sheetName val="PAR13 (2)"/>
      <sheetName val="Munka3"/>
      <sheetName val="PAR10"/>
      <sheetName val="Munka7"/>
      <sheetName val="JO"/>
      <sheetName val="Munka8"/>
      <sheetName val="PMINT"/>
      <sheetName val="PMHIV"/>
      <sheetName val="pmelsz"/>
      <sheetName val="pmelszjav"/>
      <sheetName val="ÖNKM"/>
      <sheetName val="ÖNKM (2)"/>
      <sheetName val="HIVM "/>
      <sheetName val="INTM"/>
      <sheetName val="ESZKM"/>
      <sheetName val="Forrm"/>
      <sheetName val="38"/>
      <sheetName val="48"/>
      <sheetName val="48 (2)"/>
      <sheetName val="49"/>
      <sheetName val="49 (2)"/>
      <sheetName val="31"/>
      <sheetName val="31 (2)"/>
      <sheetName val="51"/>
      <sheetName val="51 (2)"/>
      <sheetName val="Difint"/>
      <sheetName val="31+51"/>
      <sheetName val="Központ"/>
      <sheetName val="55"/>
      <sheetName val="50"/>
      <sheetName val="HITEL2003"/>
      <sheetName val="HELYA"/>
      <sheetName val="LAKAL"/>
      <sheetName val="Létszám2004"/>
      <sheetName val="Munka2"/>
      <sheetName val="51M"/>
      <sheetName val="Munka6"/>
      <sheetName val="Munka5"/>
      <sheetName val="Munka4"/>
      <sheetName val="Munka1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JO"/>
      <sheetName val="PAR10"/>
      <sheetName val="PAR13"/>
      <sheetName val="Munka6"/>
      <sheetName val="MHIV"/>
      <sheetName val="MÖNK"/>
      <sheetName val="MINT"/>
      <sheetName val="EszkM"/>
      <sheetName val="ForrM"/>
      <sheetName val="38"/>
      <sheetName val="Munka2"/>
      <sheetName val="PMHIV"/>
      <sheetName val="PMINT"/>
      <sheetName val="pmelsz"/>
      <sheetName val="48"/>
      <sheetName val="48 (2)"/>
      <sheetName val="49"/>
      <sheetName val="49 (2)"/>
      <sheetName val="31"/>
      <sheetName val="31 (2)"/>
      <sheetName val="51"/>
      <sheetName val="51 (2)"/>
      <sheetName val="31+51"/>
      <sheetName val="33"/>
      <sheetName val="52"/>
      <sheetName val="55"/>
      <sheetName val="EGYM"/>
      <sheetName val="EGYPF"/>
      <sheetName val="EGYSZ032"/>
      <sheetName val="EGYPM"/>
      <sheetName val="51MUNK"/>
      <sheetName val="LAKAL"/>
      <sheetName val="PMrész"/>
      <sheetName val="Létszám2004"/>
      <sheetName val="HITEL2003"/>
      <sheetName val="Iszi"/>
      <sheetName val="Munka1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uh"/>
      <sheetName val="EP10"/>
      <sheetName val="Munka4lem2"/>
      <sheetName val="PAR10"/>
      <sheetName val="Munka7"/>
      <sheetName val="PAR10A"/>
      <sheetName val="51munk"/>
      <sheetName val="Munka4"/>
      <sheetName val="JO"/>
      <sheetName val="Egysz1"/>
      <sheetName val="Egysz2"/>
      <sheetName val="PMHIV"/>
      <sheetName val="PMINT"/>
      <sheetName val="pmelsz"/>
      <sheetName val="Eszköz"/>
      <sheetName val="Forr"/>
      <sheetName val="Mérleghiv"/>
      <sheetName val="Mérleghivint"/>
      <sheetName val="Mérlegössz"/>
      <sheetName val="38"/>
      <sheetName val="48"/>
      <sheetName val="48 (2)"/>
      <sheetName val="49"/>
      <sheetName val="49(2)"/>
      <sheetName val="31"/>
      <sheetName val="312"/>
      <sheetName val="51"/>
      <sheetName val="51(2)"/>
      <sheetName val="Difint"/>
      <sheetName val="31+51"/>
      <sheetName val="33"/>
      <sheetName val="50"/>
      <sheetName val="55"/>
      <sheetName val="HITEL2006"/>
      <sheetName val="24"/>
      <sheetName val="HELYA"/>
      <sheetName val="LÉTESÍT2005"/>
      <sheetName val="LAKAL"/>
      <sheetName val="25"/>
      <sheetName val="pmelsz (2)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10"/>
      <sheetName val="PAR13"/>
      <sheetName val="Munka2"/>
      <sheetName val="Munka7"/>
      <sheetName val="NORM0100"/>
      <sheetName val="PAR10"/>
      <sheetName val="PAR10A"/>
      <sheetName val="JO"/>
      <sheetName val="Egysz"/>
      <sheetName val="Egysz1"/>
      <sheetName val="Egysz2"/>
      <sheetName val="Eszk"/>
      <sheetName val="Forr"/>
      <sheetName val="MERLHIV"/>
      <sheetName val="MERLINT"/>
      <sheetName val="MERLÖSSZ"/>
      <sheetName val="38"/>
      <sheetName val="Vagyon"/>
      <sheetName val="29HIV"/>
      <sheetName val="PMINT29"/>
      <sheetName val="PM elsz"/>
      <sheetName val="48"/>
      <sheetName val="48 (2)"/>
      <sheetName val="49"/>
      <sheetName val="49 (2)"/>
      <sheetName val="31"/>
      <sheetName val="31 (2)"/>
      <sheetName val="51"/>
      <sheetName val="51 (2)"/>
      <sheetName val="DIFF"/>
      <sheetName val="31+51"/>
      <sheetName val="33"/>
      <sheetName val="50"/>
      <sheetName val="55"/>
      <sheetName val="25"/>
      <sheetName val="24"/>
      <sheetName val="HITEL2007"/>
      <sheetName val="LÉTESÍT2005"/>
      <sheetName val="LAKAL"/>
      <sheetName val="HELYA"/>
    </sheetNames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9"/>
  <sheetViews>
    <sheetView workbookViewId="0">
      <pane xSplit="1" ySplit="1" topLeftCell="B119" activePane="bottomRight" state="frozen"/>
      <selection pane="topRight" activeCell="B1" sqref="B1"/>
      <selection pane="bottomLeft" activeCell="A2" sqref="A2"/>
      <selection pane="bottomRight" activeCell="I142" sqref="I142"/>
    </sheetView>
  </sheetViews>
  <sheetFormatPr defaultRowHeight="12.75"/>
  <cols>
    <col min="1" max="1" width="41.42578125" customWidth="1"/>
    <col min="2" max="2" width="3.28515625" customWidth="1"/>
    <col min="3" max="3" width="9.28515625" bestFit="1" customWidth="1"/>
    <col min="4" max="4" width="7" customWidth="1"/>
    <col min="6" max="6" width="6.42578125" customWidth="1"/>
    <col min="7" max="7" width="11.28515625" customWidth="1"/>
  </cols>
  <sheetData>
    <row r="1" spans="1:10">
      <c r="A1" s="1877"/>
      <c r="B1" s="1877"/>
      <c r="C1" s="1877" t="s">
        <v>1015</v>
      </c>
      <c r="D1" s="1877"/>
      <c r="E1" s="1877" t="s">
        <v>1016</v>
      </c>
      <c r="F1" s="1877"/>
      <c r="G1" s="1877" t="s">
        <v>1017</v>
      </c>
      <c r="H1" s="1877"/>
      <c r="I1" s="1877" t="s">
        <v>1018</v>
      </c>
      <c r="J1" s="1877"/>
    </row>
    <row r="2" spans="1:10">
      <c r="A2" s="1877" t="s">
        <v>1019</v>
      </c>
      <c r="B2" s="1878"/>
      <c r="C2" s="1878">
        <v>566</v>
      </c>
      <c r="D2" s="1878"/>
      <c r="E2" s="1879"/>
      <c r="F2" s="1878"/>
      <c r="G2" s="1878">
        <v>-566</v>
      </c>
      <c r="H2" s="1878"/>
      <c r="I2" s="1878"/>
      <c r="J2" s="1878"/>
    </row>
    <row r="3" spans="1:10">
      <c r="A3" s="1877" t="s">
        <v>1020</v>
      </c>
      <c r="B3" s="1878"/>
      <c r="C3" s="1878"/>
      <c r="D3" s="1878"/>
      <c r="E3" s="1877">
        <v>12</v>
      </c>
      <c r="F3" s="1878"/>
      <c r="G3" s="1878">
        <v>12</v>
      </c>
      <c r="H3" s="1878"/>
      <c r="I3" s="1878"/>
      <c r="J3" s="1878"/>
    </row>
    <row r="4" spans="1:10">
      <c r="A4" s="1877" t="s">
        <v>1021</v>
      </c>
      <c r="B4" s="1878"/>
      <c r="C4" s="1878"/>
      <c r="D4" s="1878"/>
      <c r="E4" s="1877">
        <v>23</v>
      </c>
      <c r="F4" s="1878"/>
      <c r="G4" s="1878">
        <v>23</v>
      </c>
      <c r="H4" s="1878"/>
      <c r="I4" s="1878"/>
      <c r="J4" s="1878"/>
    </row>
    <row r="5" spans="1:10" s="1610" customFormat="1">
      <c r="A5" s="1877" t="s">
        <v>1022</v>
      </c>
      <c r="B5" s="1877"/>
      <c r="C5" s="1877"/>
      <c r="D5" s="1877"/>
      <c r="E5" s="1877">
        <v>4</v>
      </c>
      <c r="F5" s="1877"/>
      <c r="G5" s="1877">
        <v>4</v>
      </c>
      <c r="H5" s="1877"/>
      <c r="I5" s="1877"/>
      <c r="J5" s="1877"/>
    </row>
    <row r="6" spans="1:10">
      <c r="A6" s="1877" t="s">
        <v>1023</v>
      </c>
      <c r="B6" s="1877"/>
      <c r="C6" s="1877"/>
      <c r="D6" s="1877"/>
      <c r="E6" s="1877">
        <v>10</v>
      </c>
      <c r="F6" s="1877"/>
      <c r="G6" s="1877">
        <v>10</v>
      </c>
      <c r="H6" s="1877"/>
      <c r="I6" s="1878"/>
      <c r="J6" s="1878"/>
    </row>
    <row r="7" spans="1:10">
      <c r="A7" s="1877" t="s">
        <v>1024</v>
      </c>
      <c r="B7" s="1877"/>
      <c r="C7" s="1877"/>
      <c r="D7" s="1877"/>
      <c r="E7" s="1877">
        <v>2</v>
      </c>
      <c r="F7" s="1877"/>
      <c r="G7" s="1877">
        <v>2</v>
      </c>
      <c r="H7" s="1877"/>
      <c r="I7" s="1878"/>
      <c r="J7" s="1878"/>
    </row>
    <row r="8" spans="1:10" s="1881" customFormat="1">
      <c r="A8" s="1880" t="s">
        <v>1025</v>
      </c>
      <c r="B8" s="1880"/>
      <c r="C8" s="1880"/>
      <c r="D8" s="1880"/>
      <c r="E8" s="1880">
        <v>515</v>
      </c>
      <c r="F8" s="1880"/>
      <c r="G8" s="1880">
        <v>515</v>
      </c>
      <c r="H8" s="1880"/>
      <c r="I8" s="1880"/>
      <c r="J8" s="1880"/>
    </row>
    <row r="9" spans="1:10">
      <c r="A9" s="1877" t="s">
        <v>1026</v>
      </c>
      <c r="B9" s="1878"/>
      <c r="C9" s="1878">
        <v>616</v>
      </c>
      <c r="D9" s="1878"/>
      <c r="E9" s="1878"/>
      <c r="F9" s="1878"/>
      <c r="G9" s="1878">
        <v>-616</v>
      </c>
      <c r="H9" s="1878"/>
      <c r="I9" s="1878"/>
      <c r="J9" s="1878"/>
    </row>
    <row r="10" spans="1:10">
      <c r="A10" s="1879" t="s">
        <v>1027</v>
      </c>
      <c r="B10" s="1878"/>
      <c r="C10" s="1878"/>
      <c r="D10" s="1878"/>
      <c r="E10" s="1880">
        <v>373</v>
      </c>
      <c r="F10" s="1880"/>
      <c r="G10" s="1880">
        <v>373</v>
      </c>
      <c r="H10" s="1878"/>
      <c r="I10" s="1878"/>
      <c r="J10" s="1878"/>
    </row>
    <row r="11" spans="1:10">
      <c r="A11" s="1879" t="s">
        <v>1028</v>
      </c>
      <c r="B11" s="1878"/>
      <c r="C11" s="1878"/>
      <c r="D11" s="1878"/>
      <c r="E11" s="1880">
        <v>243</v>
      </c>
      <c r="F11" s="1880"/>
      <c r="G11" s="1880">
        <v>243</v>
      </c>
      <c r="H11" s="1878"/>
      <c r="I11" s="1878"/>
      <c r="J11" s="1878"/>
    </row>
    <row r="12" spans="1:10">
      <c r="A12" s="1878" t="s">
        <v>1029</v>
      </c>
      <c r="B12" s="1878"/>
      <c r="C12" s="1878">
        <v>5136</v>
      </c>
      <c r="D12" s="1878"/>
      <c r="E12" s="1878"/>
      <c r="F12" s="1878"/>
      <c r="G12" s="1878">
        <v>-5136</v>
      </c>
      <c r="H12" s="1878"/>
      <c r="I12" s="1878"/>
      <c r="J12" s="1878"/>
    </row>
    <row r="13" spans="1:10">
      <c r="A13" s="1879" t="s">
        <v>1030</v>
      </c>
      <c r="B13" s="1878"/>
      <c r="C13" s="1878"/>
      <c r="D13" s="1878"/>
      <c r="E13" s="1880">
        <v>1468</v>
      </c>
      <c r="F13" s="1880"/>
      <c r="G13" s="1880">
        <v>1468</v>
      </c>
      <c r="H13" s="1878"/>
      <c r="I13" s="1878"/>
      <c r="J13" s="1878"/>
    </row>
    <row r="14" spans="1:10">
      <c r="A14" s="1879" t="s">
        <v>426</v>
      </c>
      <c r="B14" s="1878"/>
      <c r="C14" s="1878"/>
      <c r="D14" s="1878"/>
      <c r="E14" s="1880">
        <v>64</v>
      </c>
      <c r="F14" s="1880"/>
      <c r="G14" s="1880">
        <v>64</v>
      </c>
      <c r="H14" s="1878"/>
      <c r="I14" s="1878"/>
      <c r="J14" s="1878"/>
    </row>
    <row r="15" spans="1:10">
      <c r="A15" s="1879" t="s">
        <v>1031</v>
      </c>
      <c r="B15" s="1878"/>
      <c r="C15" s="1878"/>
      <c r="D15" s="1878"/>
      <c r="E15" s="1880">
        <v>2485</v>
      </c>
      <c r="F15" s="1880"/>
      <c r="G15" s="1880">
        <v>2485</v>
      </c>
      <c r="H15" s="1878"/>
      <c r="I15" s="1878"/>
      <c r="J15" s="1878"/>
    </row>
    <row r="16" spans="1:10">
      <c r="A16" s="1878" t="s">
        <v>1020</v>
      </c>
      <c r="B16" s="1878"/>
      <c r="C16" s="1878"/>
      <c r="D16" s="1878"/>
      <c r="E16" s="1878">
        <v>1119</v>
      </c>
      <c r="F16" s="1878"/>
      <c r="G16" s="1878">
        <v>1119</v>
      </c>
      <c r="H16" s="1878"/>
      <c r="I16" s="1878"/>
      <c r="J16" s="1878"/>
    </row>
    <row r="17" spans="1:10">
      <c r="A17" s="1878" t="s">
        <v>1032</v>
      </c>
      <c r="B17" s="1878"/>
      <c r="C17" s="1878">
        <v>829</v>
      </c>
      <c r="D17" s="1878"/>
      <c r="E17" s="1878"/>
      <c r="F17" s="1878"/>
      <c r="G17" s="1878">
        <v>-829</v>
      </c>
      <c r="H17" s="1878"/>
      <c r="I17" s="1878"/>
      <c r="J17" s="1878"/>
    </row>
    <row r="18" spans="1:10">
      <c r="A18" s="1879" t="s">
        <v>1031</v>
      </c>
      <c r="B18" s="1878"/>
      <c r="C18" s="1878"/>
      <c r="D18" s="1878"/>
      <c r="E18" s="1879">
        <v>829</v>
      </c>
      <c r="F18" s="1878"/>
      <c r="G18" s="1879">
        <v>829</v>
      </c>
      <c r="H18" s="1878"/>
      <c r="I18" s="1878"/>
      <c r="J18" s="1878"/>
    </row>
    <row r="19" spans="1:10" s="1610" customFormat="1">
      <c r="A19" s="1877" t="s">
        <v>1081</v>
      </c>
      <c r="B19" s="1877"/>
      <c r="C19" s="1877">
        <v>5908</v>
      </c>
      <c r="D19" s="1877"/>
      <c r="E19" s="1877"/>
      <c r="F19" s="1877"/>
      <c r="G19" s="1877">
        <v>-5908</v>
      </c>
      <c r="H19" s="1877"/>
      <c r="I19" s="1877"/>
      <c r="J19" s="1877"/>
    </row>
    <row r="20" spans="1:10" s="1610" customFormat="1">
      <c r="A20" s="1877" t="s">
        <v>1082</v>
      </c>
      <c r="B20" s="1877"/>
      <c r="C20" s="1877">
        <v>2400</v>
      </c>
      <c r="D20" s="1877"/>
      <c r="E20" s="1877"/>
      <c r="F20" s="1877"/>
      <c r="G20" s="1877">
        <v>-2400</v>
      </c>
      <c r="H20" s="1877"/>
      <c r="I20" s="1877"/>
      <c r="J20" s="1877"/>
    </row>
    <row r="21" spans="1:10" s="1610" customFormat="1">
      <c r="A21" s="1877" t="s">
        <v>1071</v>
      </c>
      <c r="B21" s="1877"/>
      <c r="C21" s="1877"/>
      <c r="D21" s="1877"/>
      <c r="E21" s="1877"/>
      <c r="F21" s="1877"/>
      <c r="G21" s="1877"/>
      <c r="H21" s="1877"/>
      <c r="I21" s="1877"/>
      <c r="J21" s="1877"/>
    </row>
    <row r="22" spans="1:10" s="1610" customFormat="1">
      <c r="A22" s="1877" t="s">
        <v>1083</v>
      </c>
      <c r="B22" s="1877"/>
      <c r="C22" s="1877"/>
      <c r="D22" s="1877"/>
      <c r="E22" s="1877">
        <v>500</v>
      </c>
      <c r="F22" s="1877"/>
      <c r="G22" s="1877">
        <v>500</v>
      </c>
      <c r="H22" s="1877"/>
      <c r="I22" s="1877"/>
      <c r="J22" s="1877"/>
    </row>
    <row r="23" spans="1:10" s="1610" customFormat="1">
      <c r="A23" s="1877" t="s">
        <v>1084</v>
      </c>
      <c r="B23" s="1877"/>
      <c r="C23" s="1877"/>
      <c r="D23" s="1877"/>
      <c r="E23" s="1877">
        <v>100</v>
      </c>
      <c r="F23" s="1877"/>
      <c r="G23" s="1877"/>
      <c r="H23" s="1877"/>
      <c r="I23" s="1877">
        <v>100</v>
      </c>
      <c r="J23" s="1877"/>
    </row>
    <row r="24" spans="1:10">
      <c r="A24" s="1877" t="s">
        <v>1085</v>
      </c>
      <c r="B24" s="1878"/>
      <c r="C24" s="1878">
        <v>600</v>
      </c>
      <c r="D24" s="1878"/>
      <c r="E24" s="1879"/>
      <c r="F24" s="1878"/>
      <c r="G24" s="1878">
        <v>-600</v>
      </c>
      <c r="H24" s="1878"/>
      <c r="I24" s="1878"/>
      <c r="J24" s="1878"/>
    </row>
    <row r="25" spans="1:10">
      <c r="A25" s="1877" t="s">
        <v>1086</v>
      </c>
      <c r="B25" s="1878"/>
      <c r="C25" s="1878"/>
      <c r="D25" s="1878"/>
      <c r="E25" s="1878">
        <v>2020</v>
      </c>
      <c r="F25" s="1878"/>
      <c r="G25" s="1878">
        <v>2020</v>
      </c>
      <c r="H25" s="1878"/>
      <c r="I25" s="1878"/>
      <c r="J25" s="1878"/>
    </row>
    <row r="26" spans="1:10" s="1610" customFormat="1">
      <c r="A26" s="1877" t="s">
        <v>1087</v>
      </c>
      <c r="B26" s="1877"/>
      <c r="C26" s="1877"/>
      <c r="D26" s="1877"/>
      <c r="E26" s="1877">
        <v>-70</v>
      </c>
      <c r="F26" s="1877"/>
      <c r="G26" s="1877">
        <v>-70</v>
      </c>
      <c r="H26" s="1877"/>
      <c r="I26" s="1877"/>
      <c r="J26" s="1877"/>
    </row>
    <row r="27" spans="1:10" s="1610" customFormat="1">
      <c r="A27" s="1877" t="s">
        <v>1088</v>
      </c>
      <c r="B27" s="1877"/>
      <c r="C27" s="1877"/>
      <c r="D27" s="1877"/>
      <c r="E27" s="1877">
        <v>70</v>
      </c>
      <c r="F27" s="1877"/>
      <c r="G27" s="1877">
        <v>70</v>
      </c>
      <c r="H27" s="1877"/>
      <c r="I27" s="1877"/>
      <c r="J27" s="1877"/>
    </row>
    <row r="28" spans="1:10" s="1894" customFormat="1">
      <c r="A28" s="1878" t="s">
        <v>1023</v>
      </c>
      <c r="B28" s="1878"/>
      <c r="C28" s="1878"/>
      <c r="D28" s="1878"/>
      <c r="E28" s="1878">
        <v>150</v>
      </c>
      <c r="F28" s="1878"/>
      <c r="G28" s="1878">
        <v>150</v>
      </c>
      <c r="H28" s="1878"/>
      <c r="I28" s="1878"/>
      <c r="J28" s="1878"/>
    </row>
    <row r="29" spans="1:10" s="1881" customFormat="1">
      <c r="A29" s="1878" t="s">
        <v>1024</v>
      </c>
      <c r="B29" s="1880"/>
      <c r="C29" s="1880"/>
      <c r="D29" s="1880"/>
      <c r="E29" s="1878">
        <v>-150</v>
      </c>
      <c r="F29" s="1880"/>
      <c r="G29" s="1878">
        <v>-150</v>
      </c>
      <c r="H29" s="1880"/>
      <c r="I29" s="1880"/>
      <c r="J29" s="1880"/>
    </row>
    <row r="30" spans="1:10" s="1894" customFormat="1">
      <c r="A30" s="1878" t="s">
        <v>1089</v>
      </c>
      <c r="B30" s="1878"/>
      <c r="C30" s="1878"/>
      <c r="D30" s="1878"/>
      <c r="E30" s="1878">
        <v>350</v>
      </c>
      <c r="F30" s="1878"/>
      <c r="G30" s="1878">
        <v>350</v>
      </c>
      <c r="H30" s="1878"/>
      <c r="I30" s="1878"/>
      <c r="J30" s="1878"/>
    </row>
    <row r="31" spans="1:10">
      <c r="A31" s="1877" t="s">
        <v>1090</v>
      </c>
      <c r="B31" s="1878"/>
      <c r="C31" s="1878"/>
      <c r="D31" s="1878"/>
      <c r="E31" s="1877">
        <v>200</v>
      </c>
      <c r="F31" s="1877"/>
      <c r="G31" s="1877">
        <v>200</v>
      </c>
      <c r="H31" s="1877"/>
      <c r="I31" s="1877"/>
      <c r="J31" s="1882"/>
    </row>
    <row r="32" spans="1:10" ht="14.45" customHeight="1">
      <c r="A32" s="1877" t="s">
        <v>1091</v>
      </c>
      <c r="B32" s="1883"/>
      <c r="C32" s="1877"/>
      <c r="D32" s="1877"/>
      <c r="E32" s="1877">
        <v>110</v>
      </c>
      <c r="F32" s="1877"/>
      <c r="G32" s="1877">
        <v>110</v>
      </c>
      <c r="H32" s="1883"/>
      <c r="I32" s="1884"/>
      <c r="J32" s="1878"/>
    </row>
    <row r="33" spans="1:10" ht="14.45" customHeight="1">
      <c r="A33" s="1877" t="s">
        <v>1092</v>
      </c>
      <c r="B33" s="1883"/>
      <c r="C33" s="1877"/>
      <c r="D33" s="1877"/>
      <c r="E33" s="1877">
        <v>-110</v>
      </c>
      <c r="F33" s="1877"/>
      <c r="G33" s="1877">
        <v>-110</v>
      </c>
      <c r="H33" s="1883"/>
      <c r="I33" s="1884"/>
      <c r="J33" s="1878"/>
    </row>
    <row r="34" spans="1:10">
      <c r="A34" s="1877" t="s">
        <v>1093</v>
      </c>
      <c r="B34" s="1878"/>
      <c r="C34" s="1878"/>
      <c r="D34" s="1878"/>
      <c r="E34" s="1878">
        <v>4660</v>
      </c>
      <c r="F34" s="1878"/>
      <c r="G34" s="1878">
        <v>4660</v>
      </c>
      <c r="H34" s="1878"/>
      <c r="I34" s="1878"/>
      <c r="J34" s="1878"/>
    </row>
    <row r="35" spans="1:10">
      <c r="A35" s="1877" t="s">
        <v>1094</v>
      </c>
      <c r="B35" s="1878"/>
      <c r="C35" s="1878"/>
      <c r="D35" s="1878"/>
      <c r="E35" s="1878">
        <v>-4660</v>
      </c>
      <c r="F35" s="1878"/>
      <c r="G35" s="1878">
        <v>-4660</v>
      </c>
      <c r="H35" s="1878"/>
      <c r="I35" s="1878"/>
      <c r="J35" s="1878"/>
    </row>
    <row r="36" spans="1:10">
      <c r="A36" s="1877" t="s">
        <v>1095</v>
      </c>
      <c r="B36" s="1878"/>
      <c r="C36" s="1878"/>
      <c r="D36" s="1878"/>
      <c r="E36" s="1878">
        <v>9400</v>
      </c>
      <c r="F36" s="1878"/>
      <c r="G36" s="1878"/>
      <c r="H36" s="1878"/>
      <c r="I36" s="1878">
        <v>9400</v>
      </c>
      <c r="J36" s="1878"/>
    </row>
    <row r="37" spans="1:10" s="1610" customFormat="1">
      <c r="A37" s="1877" t="s">
        <v>1096</v>
      </c>
      <c r="B37" s="1877"/>
      <c r="C37" s="1877"/>
      <c r="D37" s="1877"/>
      <c r="E37" s="1877">
        <v>560</v>
      </c>
      <c r="F37" s="1877"/>
      <c r="G37" s="1877">
        <v>560</v>
      </c>
      <c r="H37" s="1877"/>
      <c r="I37" s="1877"/>
      <c r="J37" s="1877"/>
    </row>
    <row r="38" spans="1:10" s="1610" customFormat="1">
      <c r="A38" s="1877" t="s">
        <v>1097</v>
      </c>
      <c r="B38" s="1877"/>
      <c r="C38" s="1877"/>
      <c r="D38" s="1877"/>
      <c r="E38" s="1877">
        <v>100</v>
      </c>
      <c r="F38" s="1877"/>
      <c r="G38" s="1877">
        <v>100</v>
      </c>
      <c r="H38" s="1877"/>
      <c r="I38" s="1877"/>
      <c r="J38" s="1877"/>
    </row>
    <row r="39" spans="1:10" s="1610" customFormat="1">
      <c r="A39" s="1877" t="s">
        <v>1098</v>
      </c>
      <c r="B39" s="1877"/>
      <c r="C39" s="1877"/>
      <c r="D39" s="1877"/>
      <c r="E39" s="1877">
        <v>-660</v>
      </c>
      <c r="F39" s="1877"/>
      <c r="G39" s="1877">
        <v>-660</v>
      </c>
      <c r="H39" s="1877"/>
      <c r="I39" s="1877"/>
      <c r="J39" s="1877"/>
    </row>
    <row r="40" spans="1:10" s="1879" customFormat="1">
      <c r="A40" s="1879" t="s">
        <v>1100</v>
      </c>
      <c r="E40" s="1879">
        <v>-860</v>
      </c>
      <c r="G40" s="1879">
        <v>-860</v>
      </c>
    </row>
    <row r="41" spans="1:10">
      <c r="A41" s="1877" t="s">
        <v>1101</v>
      </c>
      <c r="B41" s="1878"/>
      <c r="C41" s="1878"/>
      <c r="D41" s="1878"/>
      <c r="E41" s="1878"/>
      <c r="F41" s="1878"/>
      <c r="G41" s="1878">
        <v>-4594</v>
      </c>
      <c r="H41" s="1878"/>
      <c r="I41" s="1878">
        <v>4594</v>
      </c>
      <c r="J41" s="1878"/>
    </row>
    <row r="42" spans="1:10" s="1610" customFormat="1">
      <c r="A42" s="1877" t="s">
        <v>1102</v>
      </c>
      <c r="B42" s="1877"/>
      <c r="C42" s="1877"/>
      <c r="D42" s="1877"/>
      <c r="E42" s="1877">
        <v>-2802</v>
      </c>
      <c r="F42" s="1877"/>
      <c r="G42" s="1877">
        <v>-2802</v>
      </c>
      <c r="H42" s="1877"/>
      <c r="I42" s="1877"/>
      <c r="J42" s="1877"/>
    </row>
    <row r="43" spans="1:10" s="1610" customFormat="1">
      <c r="A43" s="1877" t="s">
        <v>1103</v>
      </c>
      <c r="B43" s="1877"/>
      <c r="C43" s="1877">
        <v>-14094</v>
      </c>
      <c r="D43" s="1877"/>
      <c r="E43" s="1877"/>
      <c r="F43" s="1877"/>
      <c r="G43" s="1877">
        <v>14094</v>
      </c>
      <c r="H43" s="1877"/>
      <c r="I43" s="1877"/>
      <c r="J43" s="1877"/>
    </row>
    <row r="44" spans="1:10" s="1610" customFormat="1">
      <c r="A44" s="1877" t="s">
        <v>1104</v>
      </c>
      <c r="B44" s="1877"/>
      <c r="C44" s="1877">
        <v>14094</v>
      </c>
      <c r="D44" s="1877"/>
      <c r="E44" s="1877"/>
      <c r="F44" s="1877"/>
      <c r="G44" s="1877"/>
      <c r="H44" s="1877"/>
      <c r="I44" s="1877">
        <v>-14094</v>
      </c>
      <c r="J44" s="1877"/>
    </row>
    <row r="45" spans="1:10" s="1610" customFormat="1">
      <c r="A45" s="1877"/>
      <c r="B45" s="1877"/>
      <c r="C45" s="1877"/>
      <c r="D45" s="1877"/>
      <c r="E45" s="1877"/>
      <c r="F45" s="1877"/>
      <c r="G45" s="1877"/>
      <c r="H45" s="1877"/>
      <c r="I45" s="1877"/>
      <c r="J45" s="1877"/>
    </row>
    <row r="46" spans="1:10" s="1610" customFormat="1">
      <c r="A46" s="1877"/>
      <c r="B46" s="1877"/>
      <c r="C46" s="1877"/>
      <c r="D46" s="1877"/>
      <c r="E46" s="1877"/>
      <c r="F46" s="1877"/>
      <c r="G46" s="1877"/>
      <c r="H46" s="1877"/>
      <c r="I46" s="1877"/>
      <c r="J46" s="1877"/>
    </row>
    <row r="47" spans="1:10" s="1610" customFormat="1">
      <c r="A47" s="1877"/>
      <c r="B47" s="1877"/>
      <c r="C47" s="1877"/>
      <c r="D47" s="1877"/>
      <c r="E47" s="1877"/>
      <c r="F47" s="1877"/>
      <c r="G47" s="1877"/>
      <c r="H47" s="1877"/>
      <c r="I47" s="1877"/>
      <c r="J47" s="1877"/>
    </row>
    <row r="48" spans="1:10" s="1610" customFormat="1">
      <c r="A48" s="1877"/>
      <c r="B48" s="1877"/>
      <c r="C48" s="1877"/>
      <c r="D48" s="1877"/>
      <c r="E48" s="1877"/>
      <c r="F48" s="1877"/>
      <c r="G48" s="1877"/>
      <c r="H48" s="1877"/>
      <c r="I48" s="1877"/>
      <c r="J48" s="1877"/>
    </row>
    <row r="49" spans="1:11" s="1610" customFormat="1">
      <c r="A49" s="1877"/>
      <c r="B49" s="1877"/>
      <c r="C49" s="1877"/>
      <c r="D49" s="1877"/>
      <c r="E49" s="1877"/>
      <c r="F49" s="1877"/>
      <c r="G49" s="1877"/>
      <c r="H49" s="1877"/>
      <c r="I49" s="1877"/>
      <c r="J49" s="1877"/>
    </row>
    <row r="50" spans="1:11" s="1610" customFormat="1">
      <c r="A50" s="1877"/>
      <c r="B50" s="1877"/>
      <c r="C50" s="1877"/>
      <c r="D50" s="1877"/>
      <c r="E50" s="1877"/>
      <c r="F50" s="1877"/>
      <c r="G50" s="1877"/>
      <c r="H50" s="1877"/>
      <c r="I50" s="1877"/>
      <c r="J50" s="1877"/>
    </row>
    <row r="51" spans="1:11" s="1881" customFormat="1">
      <c r="A51" s="1877"/>
      <c r="B51" s="1880"/>
      <c r="C51" s="1880"/>
      <c r="D51" s="1880"/>
      <c r="E51" s="1878"/>
      <c r="F51" s="1880"/>
      <c r="G51" s="1878"/>
      <c r="H51" s="1880"/>
      <c r="I51" s="1880"/>
      <c r="J51" s="1880"/>
    </row>
    <row r="52" spans="1:11" s="1610" customFormat="1">
      <c r="A52" s="1877"/>
      <c r="B52" s="1877"/>
      <c r="C52" s="1877"/>
      <c r="D52" s="1877"/>
      <c r="E52" s="1877"/>
      <c r="F52" s="1877"/>
      <c r="G52" s="1877"/>
      <c r="H52" s="1877"/>
      <c r="I52" s="1877"/>
      <c r="J52" s="1877"/>
    </row>
    <row r="53" spans="1:11" s="1610" customFormat="1">
      <c r="A53" s="1877"/>
      <c r="B53" s="1877"/>
      <c r="C53" s="1877"/>
      <c r="D53" s="1877"/>
      <c r="E53" s="1880"/>
      <c r="F53" s="1877"/>
      <c r="G53" s="1877"/>
      <c r="H53" s="1877"/>
      <c r="I53" s="1880"/>
      <c r="J53" s="1877"/>
    </row>
    <row r="54" spans="1:11" s="1881" customFormat="1" ht="15.75" customHeight="1">
      <c r="A54" s="1877"/>
      <c r="B54" s="1880"/>
      <c r="C54" s="1877"/>
      <c r="D54" s="1877"/>
      <c r="E54" s="1877"/>
      <c r="F54" s="1877"/>
      <c r="G54" s="1877"/>
      <c r="H54" s="1877"/>
      <c r="I54" s="1877"/>
      <c r="J54" s="1877"/>
      <c r="K54" s="1610"/>
    </row>
    <row r="55" spans="1:11" s="1610" customFormat="1" ht="15.75" customHeight="1">
      <c r="A55" s="1877"/>
      <c r="B55" s="1877"/>
      <c r="C55" s="1877"/>
      <c r="D55" s="1877"/>
      <c r="E55" s="1877"/>
      <c r="F55" s="1877"/>
      <c r="G55" s="1877"/>
      <c r="H55" s="1877"/>
      <c r="I55" s="1877"/>
      <c r="J55" s="1877"/>
    </row>
    <row r="56" spans="1:11" s="1610" customFormat="1">
      <c r="A56" s="1877"/>
      <c r="B56" s="1877"/>
      <c r="C56" s="1877"/>
      <c r="D56" s="1877"/>
      <c r="E56" s="1877"/>
      <c r="F56" s="1877"/>
      <c r="G56" s="1877"/>
      <c r="H56" s="1877"/>
      <c r="I56" s="1877"/>
      <c r="J56" s="1877"/>
    </row>
    <row r="57" spans="1:11" s="1610" customFormat="1">
      <c r="A57" s="1877"/>
      <c r="B57" s="1877"/>
      <c r="C57" s="1877"/>
      <c r="D57" s="1877"/>
      <c r="E57" s="1877"/>
      <c r="F57" s="1877"/>
      <c r="G57" s="1877"/>
      <c r="H57" s="1877"/>
      <c r="I57" s="1877"/>
      <c r="J57" s="1877"/>
    </row>
    <row r="58" spans="1:11" s="1610" customFormat="1">
      <c r="A58" s="1877"/>
      <c r="B58" s="1877"/>
      <c r="C58" s="1877"/>
      <c r="D58" s="1877"/>
      <c r="E58" s="1877"/>
      <c r="F58" s="1877"/>
      <c r="G58" s="1877"/>
      <c r="H58" s="1877"/>
      <c r="I58" s="1877"/>
      <c r="J58" s="1877"/>
    </row>
    <row r="59" spans="1:11" s="1610" customFormat="1" hidden="1">
      <c r="A59" s="1877"/>
      <c r="B59" s="1877"/>
      <c r="C59" s="1877"/>
      <c r="D59" s="1877"/>
      <c r="E59" s="1877"/>
      <c r="F59" s="1877"/>
      <c r="G59" s="1877"/>
      <c r="H59" s="1877"/>
      <c r="I59" s="1877"/>
      <c r="J59" s="1877"/>
    </row>
    <row r="60" spans="1:11" s="1610" customFormat="1" hidden="1">
      <c r="A60" s="1877"/>
      <c r="B60" s="1877"/>
      <c r="C60" s="1877"/>
      <c r="D60" s="1877"/>
      <c r="E60" s="1877"/>
      <c r="F60" s="1877"/>
      <c r="G60" s="1877"/>
      <c r="H60" s="1877"/>
      <c r="I60" s="1877"/>
      <c r="J60" s="1877"/>
    </row>
    <row r="61" spans="1:11" s="1610" customFormat="1" hidden="1">
      <c r="A61" s="1877"/>
      <c r="B61" s="1877"/>
      <c r="C61" s="1877"/>
      <c r="D61" s="1877"/>
      <c r="E61" s="1877"/>
      <c r="F61" s="1877"/>
      <c r="G61" s="1877"/>
      <c r="H61" s="1877"/>
      <c r="I61" s="1877"/>
      <c r="J61" s="1877"/>
    </row>
    <row r="62" spans="1:11" s="1610" customFormat="1" hidden="1">
      <c r="A62" s="1877"/>
      <c r="B62" s="1877"/>
      <c r="C62" s="1877"/>
      <c r="D62" s="1877"/>
      <c r="E62" s="1877"/>
      <c r="F62" s="1877"/>
      <c r="G62" s="1877"/>
      <c r="H62" s="1877"/>
      <c r="I62" s="1877"/>
      <c r="J62" s="1877"/>
    </row>
    <row r="63" spans="1:11" hidden="1">
      <c r="A63" s="1877"/>
      <c r="B63" s="1878"/>
      <c r="C63" s="1878"/>
      <c r="D63" s="1878"/>
      <c r="E63" s="1878"/>
      <c r="F63" s="1878"/>
      <c r="G63" s="1878"/>
      <c r="H63" s="1878"/>
      <c r="I63" s="1878"/>
      <c r="J63" s="1878"/>
    </row>
    <row r="64" spans="1:11" hidden="1">
      <c r="A64" s="1877"/>
      <c r="B64" s="1878"/>
      <c r="C64" s="1878"/>
      <c r="D64" s="1878"/>
      <c r="E64" s="1878"/>
      <c r="F64" s="1878"/>
      <c r="G64" s="1878"/>
      <c r="H64" s="1878"/>
      <c r="I64" s="1878"/>
      <c r="J64" s="1878"/>
    </row>
    <row r="65" spans="1:10" s="1881" customFormat="1" hidden="1">
      <c r="A65" s="1877"/>
      <c r="B65" s="1880"/>
      <c r="C65" s="1880"/>
      <c r="D65" s="1880"/>
      <c r="E65" s="1877"/>
      <c r="F65" s="1877"/>
      <c r="G65" s="1877"/>
      <c r="H65" s="1877"/>
      <c r="I65" s="1877"/>
      <c r="J65" s="1880"/>
    </row>
    <row r="66" spans="1:10" hidden="1">
      <c r="A66" s="1877"/>
      <c r="B66" s="1878"/>
      <c r="C66" s="1878"/>
      <c r="D66" s="1878"/>
      <c r="E66" s="1877"/>
      <c r="F66" s="1877"/>
      <c r="G66" s="1877"/>
      <c r="H66" s="1877"/>
      <c r="I66" s="1877"/>
      <c r="J66" s="1878"/>
    </row>
    <row r="67" spans="1:10" s="1610" customFormat="1" hidden="1">
      <c r="A67" s="1877"/>
      <c r="B67" s="1877"/>
      <c r="C67" s="1877"/>
      <c r="D67" s="1877"/>
      <c r="E67" s="1877"/>
      <c r="F67" s="1877"/>
      <c r="G67" s="1877"/>
      <c r="H67" s="1877"/>
      <c r="I67" s="1877"/>
      <c r="J67" s="1877"/>
    </row>
    <row r="68" spans="1:10" hidden="1">
      <c r="A68" s="1877"/>
      <c r="B68" s="1878"/>
      <c r="C68" s="1878"/>
      <c r="D68" s="1878"/>
      <c r="E68" s="1878"/>
      <c r="F68" s="1878"/>
      <c r="G68" s="1878"/>
      <c r="H68" s="1878"/>
      <c r="I68" s="1878"/>
      <c r="J68" s="1878"/>
    </row>
    <row r="69" spans="1:10" hidden="1">
      <c r="A69" s="1877"/>
      <c r="B69" s="1877"/>
      <c r="C69" s="1877"/>
      <c r="D69" s="1877"/>
      <c r="E69" s="1877"/>
      <c r="F69" s="1877"/>
      <c r="G69" s="1877"/>
      <c r="H69" s="1877"/>
      <c r="I69" s="1877"/>
      <c r="J69" s="1886"/>
    </row>
    <row r="70" spans="1:10" hidden="1">
      <c r="A70" s="1877"/>
      <c r="B70" s="1877"/>
      <c r="C70" s="1877"/>
      <c r="D70" s="1877"/>
      <c r="E70" s="1877"/>
      <c r="F70" s="1877"/>
      <c r="G70" s="1877"/>
      <c r="H70" s="1877"/>
      <c r="I70" s="1877"/>
      <c r="J70" s="1886"/>
    </row>
    <row r="71" spans="1:10" hidden="1">
      <c r="A71" s="1877"/>
      <c r="B71" s="1877"/>
      <c r="C71" s="1877"/>
      <c r="D71" s="1877"/>
      <c r="E71" s="1877"/>
      <c r="F71" s="1877"/>
      <c r="G71" s="1877"/>
      <c r="H71" s="1877"/>
      <c r="I71" s="1877"/>
      <c r="J71" s="1886"/>
    </row>
    <row r="72" spans="1:10" hidden="1">
      <c r="A72" s="1877"/>
      <c r="B72" s="1877"/>
      <c r="C72" s="1877"/>
      <c r="D72" s="1877"/>
      <c r="E72" s="1877"/>
      <c r="F72" s="1877"/>
      <c r="G72" s="1877"/>
      <c r="H72" s="1877"/>
      <c r="I72" s="1877"/>
      <c r="J72" s="1886"/>
    </row>
    <row r="73" spans="1:10" s="1897" customFormat="1" hidden="1">
      <c r="A73" s="1895"/>
      <c r="B73" s="1895"/>
      <c r="C73" s="1895"/>
      <c r="D73" s="1895"/>
      <c r="E73" s="1895"/>
      <c r="F73" s="1895"/>
      <c r="G73" s="1895"/>
      <c r="H73" s="1895"/>
      <c r="I73" s="1895"/>
      <c r="J73" s="1896"/>
    </row>
    <row r="74" spans="1:10" s="1610" customFormat="1" hidden="1">
      <c r="A74" s="1895"/>
      <c r="B74" s="1877"/>
      <c r="C74" s="1877"/>
      <c r="D74" s="1877"/>
      <c r="E74" s="1877"/>
      <c r="F74" s="1877"/>
      <c r="G74" s="1877"/>
      <c r="H74" s="1877"/>
      <c r="I74" s="1877"/>
      <c r="J74" s="1885"/>
    </row>
    <row r="75" spans="1:10" hidden="1">
      <c r="A75" s="1877"/>
      <c r="B75" s="1877"/>
      <c r="C75" s="1877"/>
      <c r="D75" s="1877"/>
      <c r="E75" s="1877"/>
      <c r="F75" s="1877"/>
      <c r="G75" s="1877"/>
      <c r="H75" s="1877"/>
      <c r="I75" s="1877"/>
      <c r="J75" s="1886"/>
    </row>
    <row r="76" spans="1:10" hidden="1">
      <c r="A76" s="1877"/>
      <c r="B76" s="1877"/>
      <c r="C76" s="1877"/>
      <c r="D76" s="1877"/>
      <c r="E76" s="1877"/>
      <c r="F76" s="1877"/>
      <c r="G76" s="1877"/>
      <c r="H76" s="1877"/>
      <c r="I76" s="1877"/>
      <c r="J76" s="1886"/>
    </row>
    <row r="77" spans="1:10" hidden="1">
      <c r="A77" s="1877"/>
      <c r="B77" s="1877"/>
      <c r="C77" s="1877"/>
      <c r="D77" s="1877"/>
      <c r="E77" s="1877"/>
      <c r="F77" s="1877"/>
      <c r="G77" s="1877"/>
      <c r="H77" s="1877"/>
      <c r="I77" s="1877"/>
      <c r="J77" s="1886"/>
    </row>
    <row r="78" spans="1:10" hidden="1">
      <c r="A78" s="1877"/>
      <c r="B78" s="1877"/>
      <c r="C78" s="1877"/>
      <c r="D78" s="1877"/>
      <c r="E78" s="1877"/>
      <c r="F78" s="1877"/>
      <c r="G78" s="1877"/>
      <c r="H78" s="1877"/>
      <c r="I78" s="1877"/>
      <c r="J78" s="1886"/>
    </row>
    <row r="79" spans="1:10" hidden="1">
      <c r="A79" s="1877"/>
      <c r="B79" s="1877"/>
      <c r="C79" s="1877"/>
      <c r="D79" s="1877"/>
      <c r="E79" s="1877"/>
      <c r="F79" s="1877"/>
      <c r="G79" s="1877"/>
      <c r="H79" s="1877"/>
      <c r="I79" s="1877"/>
      <c r="J79" s="1886"/>
    </row>
    <row r="80" spans="1:10" hidden="1">
      <c r="A80" s="1877"/>
      <c r="B80" s="1877"/>
      <c r="C80" s="1877"/>
      <c r="D80" s="1877"/>
      <c r="E80" s="1877"/>
      <c r="F80" s="1877"/>
      <c r="G80" s="1877"/>
      <c r="H80" s="1877"/>
      <c r="I80" s="1877"/>
      <c r="J80" s="1886"/>
    </row>
    <row r="81" spans="1:10" hidden="1">
      <c r="A81" s="1877"/>
      <c r="B81" s="1877"/>
      <c r="C81" s="1877"/>
      <c r="D81" s="1877"/>
      <c r="E81" s="1877"/>
      <c r="F81" s="1877"/>
      <c r="G81" s="1877"/>
      <c r="H81" s="1877"/>
      <c r="I81" s="1877"/>
      <c r="J81" s="1886"/>
    </row>
    <row r="82" spans="1:10" hidden="1">
      <c r="A82" s="1877"/>
      <c r="B82" s="1877"/>
      <c r="C82" s="1877"/>
      <c r="D82" s="1877"/>
      <c r="E82" s="1877"/>
      <c r="F82" s="1877"/>
      <c r="G82" s="1877"/>
      <c r="H82" s="1877"/>
      <c r="I82" s="1877"/>
      <c r="J82" s="1886"/>
    </row>
    <row r="83" spans="1:10" s="1881" customFormat="1" hidden="1">
      <c r="A83" s="1877"/>
      <c r="B83" s="1880"/>
      <c r="C83" s="1880"/>
      <c r="D83" s="1880"/>
      <c r="E83" s="1877"/>
      <c r="F83" s="1877"/>
      <c r="G83" s="1877"/>
      <c r="H83" s="1880"/>
      <c r="I83" s="1880"/>
      <c r="J83" s="1892"/>
    </row>
    <row r="84" spans="1:10" s="1881" customFormat="1" hidden="1">
      <c r="A84" s="1877"/>
      <c r="B84" s="1880"/>
      <c r="C84" s="1880"/>
      <c r="D84" s="1880"/>
      <c r="E84" s="1877"/>
      <c r="F84" s="1877"/>
      <c r="G84" s="1877"/>
      <c r="H84" s="1880"/>
      <c r="I84" s="1877"/>
      <c r="J84" s="1892"/>
    </row>
    <row r="85" spans="1:10" s="1881" customFormat="1" hidden="1">
      <c r="A85" s="1880"/>
      <c r="B85" s="1880"/>
      <c r="C85" s="1877"/>
      <c r="D85" s="1880"/>
      <c r="E85" s="1880"/>
      <c r="F85" s="1877"/>
      <c r="G85" s="1880"/>
      <c r="H85" s="1880"/>
      <c r="I85" s="1880"/>
      <c r="J85" s="1892"/>
    </row>
    <row r="86" spans="1:10" s="1881" customFormat="1" hidden="1">
      <c r="A86" s="1877"/>
      <c r="B86" s="1880"/>
      <c r="C86" s="1877"/>
      <c r="D86" s="1880"/>
      <c r="E86" s="1877"/>
      <c r="F86" s="1877"/>
      <c r="G86" s="1877"/>
      <c r="H86" s="1880"/>
      <c r="I86" s="1880"/>
      <c r="J86" s="1892"/>
    </row>
    <row r="87" spans="1:10" s="1881" customFormat="1" hidden="1">
      <c r="A87" s="1880"/>
      <c r="B87" s="1880"/>
      <c r="C87" s="1880"/>
      <c r="D87" s="1880"/>
      <c r="E87" s="1880"/>
      <c r="F87" s="1880"/>
      <c r="G87" s="1880"/>
      <c r="H87" s="1880"/>
      <c r="I87" s="1880"/>
      <c r="J87" s="1892"/>
    </row>
    <row r="88" spans="1:10" s="1881" customFormat="1" hidden="1">
      <c r="A88" s="1880"/>
      <c r="B88" s="1880"/>
      <c r="C88" s="1880"/>
      <c r="D88" s="1880"/>
      <c r="E88" s="1880"/>
      <c r="F88" s="1880"/>
      <c r="G88" s="1880"/>
      <c r="H88" s="1880"/>
      <c r="I88" s="1880"/>
      <c r="J88" s="1892"/>
    </row>
    <row r="89" spans="1:10" s="1881" customFormat="1" hidden="1">
      <c r="A89" s="1880"/>
      <c r="B89" s="1880"/>
      <c r="C89" s="1880"/>
      <c r="D89" s="1880"/>
      <c r="E89" s="1880"/>
      <c r="F89" s="1880"/>
      <c r="G89" s="1880"/>
      <c r="H89" s="1880"/>
      <c r="I89" s="1880"/>
      <c r="J89" s="1892"/>
    </row>
    <row r="90" spans="1:10" s="1881" customFormat="1" hidden="1">
      <c r="A90" s="1880"/>
      <c r="B90" s="1880"/>
      <c r="C90" s="1880"/>
      <c r="D90" s="1880"/>
      <c r="E90" s="1880"/>
      <c r="F90" s="1880"/>
      <c r="G90" s="1880"/>
      <c r="H90" s="1880"/>
      <c r="I90" s="1880"/>
      <c r="J90" s="1892"/>
    </row>
    <row r="91" spans="1:10" hidden="1">
      <c r="A91" s="1877"/>
      <c r="B91" s="1877"/>
      <c r="C91" s="1877"/>
      <c r="D91" s="1877"/>
      <c r="E91" s="1877"/>
      <c r="F91" s="1877"/>
      <c r="G91" s="1877"/>
      <c r="H91" s="1877"/>
      <c r="I91" s="1877"/>
      <c r="J91" s="1886"/>
    </row>
    <row r="92" spans="1:10" hidden="1">
      <c r="A92" s="1877"/>
      <c r="B92" s="1877"/>
      <c r="C92" s="1877"/>
      <c r="D92" s="1877"/>
      <c r="E92" s="1877"/>
      <c r="F92" s="1877"/>
      <c r="G92" s="1877"/>
      <c r="H92" s="1877"/>
      <c r="I92" s="1877"/>
      <c r="J92" s="1886"/>
    </row>
    <row r="93" spans="1:10" hidden="1">
      <c r="A93" s="1877"/>
      <c r="B93" s="1877"/>
      <c r="C93" s="1877"/>
      <c r="D93" s="1877"/>
      <c r="E93" s="1877"/>
      <c r="F93" s="1877"/>
      <c r="G93" s="1880"/>
      <c r="H93" s="1877"/>
      <c r="I93" s="1877"/>
      <c r="J93" s="1886"/>
    </row>
    <row r="94" spans="1:10" s="1610" customFormat="1" hidden="1">
      <c r="A94" s="1877"/>
      <c r="B94" s="1877"/>
      <c r="C94" s="1877"/>
      <c r="D94" s="1877"/>
      <c r="E94" s="1877"/>
      <c r="F94" s="1877"/>
      <c r="G94" s="1877"/>
      <c r="H94" s="1877"/>
      <c r="I94" s="1877"/>
      <c r="J94" s="1885"/>
    </row>
    <row r="95" spans="1:10" hidden="1">
      <c r="A95" s="1877"/>
      <c r="B95" s="1877"/>
      <c r="C95" s="1877"/>
      <c r="D95" s="1877"/>
      <c r="E95" s="1877"/>
      <c r="F95" s="1877"/>
      <c r="G95" s="1880"/>
      <c r="H95" s="1877"/>
      <c r="I95" s="1877"/>
      <c r="J95" s="1886"/>
    </row>
    <row r="96" spans="1:10" hidden="1">
      <c r="A96" s="1877"/>
      <c r="B96" s="1877"/>
      <c r="C96" s="1877"/>
      <c r="D96" s="1877"/>
      <c r="E96" s="1877"/>
      <c r="F96" s="1877"/>
      <c r="G96" s="1880"/>
      <c r="H96" s="1877"/>
      <c r="I96" s="1877"/>
      <c r="J96" s="1886"/>
    </row>
    <row r="97" spans="1:10" hidden="1">
      <c r="A97" s="1877"/>
      <c r="B97" s="1877"/>
      <c r="C97" s="1877"/>
      <c r="D97" s="1877"/>
      <c r="E97" s="1877"/>
      <c r="F97" s="1877"/>
      <c r="G97" s="1877"/>
      <c r="H97" s="1877"/>
      <c r="I97" s="1877"/>
      <c r="J97" s="1886"/>
    </row>
    <row r="98" spans="1:10" hidden="1">
      <c r="A98" s="1877"/>
      <c r="B98" s="1877"/>
      <c r="C98" s="1877"/>
      <c r="D98" s="1877"/>
      <c r="E98" s="1877"/>
      <c r="F98" s="1877"/>
      <c r="G98" s="1877"/>
      <c r="H98" s="1877"/>
      <c r="I98" s="1877"/>
      <c r="J98" s="1886"/>
    </row>
    <row r="99" spans="1:10" hidden="1">
      <c r="A99" s="1877"/>
      <c r="B99" s="1877"/>
      <c r="C99" s="1877"/>
      <c r="D99" s="1877"/>
      <c r="E99" s="1877"/>
      <c r="F99" s="1877"/>
      <c r="G99" s="1877"/>
      <c r="H99" s="1877"/>
      <c r="I99" s="1877"/>
      <c r="J99" s="1886"/>
    </row>
    <row r="100" spans="1:10" hidden="1">
      <c r="A100" s="1880"/>
      <c r="B100" s="1877"/>
      <c r="C100" s="1877"/>
      <c r="D100" s="1877"/>
      <c r="E100" s="1880"/>
      <c r="F100" s="1877"/>
      <c r="G100" s="1880"/>
      <c r="H100" s="1877"/>
      <c r="I100" s="1880"/>
      <c r="J100" s="1886"/>
    </row>
    <row r="101" spans="1:10" hidden="1">
      <c r="A101" s="1877"/>
      <c r="B101" s="1877"/>
      <c r="C101" s="1877"/>
      <c r="D101" s="1877"/>
      <c r="E101" s="1877"/>
      <c r="F101" s="1877"/>
      <c r="G101" s="1877"/>
      <c r="H101" s="1877"/>
      <c r="I101" s="1877"/>
      <c r="J101" s="1886"/>
    </row>
    <row r="102" spans="1:10" s="1881" customFormat="1" hidden="1">
      <c r="A102" s="1880"/>
      <c r="B102" s="1880"/>
      <c r="C102" s="1880"/>
      <c r="D102" s="1880"/>
      <c r="E102" s="1880"/>
      <c r="F102" s="1880"/>
      <c r="G102" s="1880"/>
      <c r="H102" s="1880"/>
      <c r="I102" s="1880"/>
      <c r="J102" s="1892"/>
    </row>
    <row r="103" spans="1:10" hidden="1">
      <c r="A103" s="1877"/>
      <c r="B103" s="1877"/>
      <c r="C103" s="1877"/>
      <c r="D103" s="1877"/>
      <c r="E103" s="1877"/>
      <c r="F103" s="1877"/>
      <c r="G103" s="1877"/>
      <c r="H103" s="1877"/>
      <c r="I103" s="1877"/>
      <c r="J103" s="1886"/>
    </row>
    <row r="104" spans="1:10" hidden="1">
      <c r="A104" s="1877"/>
      <c r="B104" s="1877"/>
      <c r="C104" s="1877"/>
      <c r="D104" s="1877"/>
      <c r="E104" s="1877"/>
      <c r="F104" s="1877"/>
      <c r="G104" s="1877"/>
      <c r="H104" s="1877"/>
      <c r="I104" s="1877"/>
      <c r="J104" s="1886"/>
    </row>
    <row r="105" spans="1:10" hidden="1">
      <c r="A105" s="1877"/>
      <c r="B105" s="1877"/>
      <c r="C105" s="1877"/>
      <c r="D105" s="1877"/>
      <c r="E105" s="1877"/>
      <c r="F105" s="1877"/>
      <c r="G105" s="1877"/>
      <c r="H105" s="1877"/>
      <c r="I105" s="1877"/>
      <c r="J105" s="1886"/>
    </row>
    <row r="106" spans="1:10" s="1881" customFormat="1" hidden="1">
      <c r="A106" s="1880"/>
      <c r="B106" s="1880"/>
      <c r="C106" s="1880"/>
      <c r="D106" s="1880"/>
      <c r="E106" s="1880"/>
      <c r="F106" s="1880"/>
      <c r="G106" s="1880"/>
      <c r="H106" s="1880"/>
      <c r="I106" s="1880"/>
      <c r="J106" s="1892"/>
    </row>
    <row r="107" spans="1:10" s="1610" customFormat="1" hidden="1">
      <c r="A107" s="1877"/>
      <c r="B107" s="1877"/>
      <c r="C107" s="1877"/>
      <c r="D107" s="1877"/>
      <c r="E107" s="1877"/>
      <c r="F107" s="1877"/>
      <c r="G107" s="1877"/>
      <c r="H107" s="1877"/>
      <c r="I107" s="1877"/>
      <c r="J107" s="1885"/>
    </row>
    <row r="108" spans="1:10" hidden="1">
      <c r="A108" s="1877"/>
      <c r="B108" s="1877"/>
      <c r="C108" s="1877"/>
      <c r="D108" s="1877"/>
      <c r="E108" s="1877"/>
      <c r="F108" s="1877"/>
      <c r="G108" s="1877"/>
      <c r="H108" s="1877"/>
      <c r="I108" s="1877"/>
      <c r="J108" s="1886"/>
    </row>
    <row r="109" spans="1:10" hidden="1">
      <c r="A109" s="1877"/>
      <c r="B109" s="1877"/>
      <c r="C109" s="1877"/>
      <c r="D109" s="1877"/>
      <c r="E109" s="1877"/>
      <c r="F109" s="1877"/>
      <c r="G109" s="1877"/>
      <c r="H109" s="1877"/>
      <c r="I109" s="1877"/>
      <c r="J109" s="1886"/>
    </row>
    <row r="110" spans="1:10" hidden="1">
      <c r="A110" s="1877"/>
      <c r="B110" s="1877"/>
      <c r="C110" s="1877"/>
      <c r="D110" s="1877"/>
      <c r="E110" s="1877"/>
      <c r="F110" s="1877"/>
      <c r="G110" s="1877"/>
      <c r="H110" s="1877"/>
      <c r="I110" s="1877"/>
      <c r="J110" s="1886"/>
    </row>
    <row r="111" spans="1:10" hidden="1">
      <c r="A111" s="1877"/>
      <c r="B111" s="1877"/>
      <c r="C111" s="1877"/>
      <c r="D111" s="1877"/>
      <c r="E111" s="1877"/>
      <c r="F111" s="1877"/>
      <c r="G111" s="1877"/>
      <c r="H111" s="1877"/>
      <c r="I111" s="1877"/>
      <c r="J111" s="1886"/>
    </row>
    <row r="112" spans="1:10" s="1899" customFormat="1" hidden="1">
      <c r="A112" s="1880"/>
      <c r="B112" s="1898"/>
      <c r="C112" s="1898"/>
      <c r="D112" s="1898"/>
      <c r="E112" s="1880"/>
      <c r="F112" s="1898"/>
      <c r="G112" s="1880"/>
      <c r="H112" s="1898"/>
      <c r="I112" s="1898"/>
      <c r="J112" s="1886"/>
    </row>
    <row r="113" spans="1:10" s="1881" customFormat="1" hidden="1">
      <c r="A113" s="1880"/>
      <c r="B113" s="1880"/>
      <c r="C113" s="1880"/>
      <c r="D113" s="1880"/>
      <c r="E113" s="1880"/>
      <c r="F113" s="1880"/>
      <c r="G113" s="1880"/>
      <c r="H113" s="1880"/>
      <c r="I113" s="1880"/>
      <c r="J113" s="1892"/>
    </row>
    <row r="114" spans="1:10" s="1881" customFormat="1" hidden="1">
      <c r="A114" s="1880"/>
      <c r="B114" s="1880"/>
      <c r="C114" s="1880"/>
      <c r="D114" s="1880"/>
      <c r="E114" s="1880"/>
      <c r="F114" s="1880"/>
      <c r="G114" s="1880"/>
      <c r="H114" s="1880"/>
      <c r="I114" s="1880"/>
      <c r="J114" s="1892"/>
    </row>
    <row r="115" spans="1:10" hidden="1">
      <c r="A115" s="1877"/>
      <c r="B115" s="1877"/>
      <c r="C115" s="1877"/>
      <c r="D115" s="1877"/>
      <c r="E115" s="1877"/>
      <c r="F115" s="1877"/>
      <c r="G115" s="1877"/>
      <c r="H115" s="1877"/>
      <c r="I115" s="1877"/>
      <c r="J115" s="1886"/>
    </row>
    <row r="116" spans="1:10" hidden="1">
      <c r="A116" s="1877"/>
      <c r="B116" s="1877"/>
      <c r="C116" s="1877"/>
      <c r="D116" s="1877"/>
      <c r="E116" s="1877"/>
      <c r="F116" s="1877"/>
      <c r="G116" s="1877"/>
      <c r="H116" s="1877"/>
      <c r="I116" s="1877"/>
      <c r="J116" s="1886"/>
    </row>
    <row r="117" spans="1:10" s="1881" customFormat="1" hidden="1">
      <c r="A117" s="1880"/>
      <c r="B117" s="1880"/>
      <c r="C117" s="1880"/>
      <c r="D117" s="1880"/>
      <c r="E117" s="1880"/>
      <c r="F117" s="1880"/>
      <c r="G117" s="1880"/>
      <c r="H117" s="1880"/>
      <c r="I117" s="1880"/>
      <c r="J117" s="1892"/>
    </row>
    <row r="118" spans="1:10" hidden="1">
      <c r="A118" s="1877"/>
      <c r="B118" s="1877"/>
      <c r="C118" s="1877"/>
      <c r="D118" s="1877"/>
      <c r="E118" s="1877"/>
      <c r="F118" s="1877"/>
      <c r="G118" s="1877"/>
      <c r="H118" s="1877"/>
      <c r="I118" s="1877"/>
      <c r="J118" s="1886"/>
    </row>
    <row r="119" spans="1:10">
      <c r="A119" s="1887"/>
      <c r="B119" s="1887"/>
      <c r="C119" s="1887"/>
      <c r="D119" s="1887"/>
      <c r="E119" s="1887"/>
      <c r="F119" s="1887"/>
      <c r="G119" s="1887"/>
      <c r="H119" s="1887"/>
      <c r="I119" s="1887"/>
      <c r="J119" s="1886"/>
    </row>
    <row r="120" spans="1:10">
      <c r="A120" s="1888" t="s">
        <v>1033</v>
      </c>
      <c r="B120" s="1885"/>
      <c r="C120" s="1888"/>
      <c r="D120" s="1885"/>
      <c r="E120" s="1888"/>
      <c r="F120" s="1885"/>
      <c r="G120" s="1885"/>
      <c r="H120" s="1885"/>
      <c r="I120" s="1885"/>
      <c r="J120" s="1886"/>
    </row>
    <row r="121" spans="1:10">
      <c r="A121" s="1888" t="s">
        <v>1034</v>
      </c>
      <c r="B121" s="1885"/>
      <c r="C121" s="1888"/>
      <c r="D121" s="1885"/>
      <c r="E121" s="1888"/>
      <c r="F121" s="1885"/>
      <c r="G121" s="1885"/>
      <c r="H121" s="1885"/>
      <c r="I121" s="1885"/>
      <c r="J121" s="1886"/>
    </row>
    <row r="122" spans="1:10">
      <c r="A122" s="1888" t="s">
        <v>1035</v>
      </c>
      <c r="B122" s="1885"/>
      <c r="C122" s="1885"/>
      <c r="D122" s="1885"/>
      <c r="E122" s="1888"/>
      <c r="F122" s="1885"/>
      <c r="G122" s="1885"/>
      <c r="H122" s="1885"/>
      <c r="I122" s="1885"/>
      <c r="J122" s="1889"/>
    </row>
    <row r="123" spans="1:10">
      <c r="A123" s="1888" t="s">
        <v>1036</v>
      </c>
      <c r="B123" s="1885"/>
      <c r="C123" s="1885"/>
      <c r="D123" s="1885"/>
      <c r="E123" s="1888"/>
      <c r="F123" s="1885"/>
      <c r="G123" s="1885"/>
      <c r="H123" s="1885"/>
      <c r="I123" s="1885"/>
      <c r="J123" s="1889"/>
    </row>
    <row r="124" spans="1:10" hidden="1">
      <c r="A124" s="1888"/>
      <c r="B124" s="1885"/>
      <c r="C124" s="1885"/>
      <c r="D124" s="1885"/>
      <c r="E124" s="1885"/>
      <c r="F124" s="1885"/>
      <c r="G124" s="1885"/>
      <c r="H124" s="1885"/>
      <c r="I124" s="1885"/>
      <c r="J124" s="1889"/>
    </row>
    <row r="125" spans="1:10" hidden="1">
      <c r="A125" s="1888"/>
      <c r="B125" s="1885"/>
      <c r="C125" s="1885"/>
      <c r="D125" s="1885"/>
      <c r="E125" s="1885"/>
      <c r="F125" s="1885"/>
      <c r="G125" s="1885"/>
      <c r="H125" s="1885"/>
      <c r="I125" s="1885"/>
      <c r="J125" s="1889"/>
    </row>
    <row r="126" spans="1:10">
      <c r="A126" s="1888"/>
      <c r="B126" s="1885"/>
      <c r="C126" s="1885"/>
      <c r="D126" s="1885"/>
      <c r="E126" s="1885"/>
      <c r="F126" s="1885"/>
      <c r="G126" s="1885"/>
      <c r="H126" s="1885"/>
      <c r="I126" s="1885"/>
      <c r="J126" s="1889"/>
    </row>
    <row r="127" spans="1:10">
      <c r="A127" s="1888" t="s">
        <v>1037</v>
      </c>
      <c r="B127" s="1885"/>
      <c r="C127" s="1885"/>
      <c r="D127" s="1885"/>
      <c r="E127" s="1885"/>
      <c r="F127" s="1885"/>
      <c r="G127" s="1885"/>
      <c r="H127" s="1885"/>
      <c r="I127" s="1885"/>
      <c r="J127" s="1889"/>
    </row>
    <row r="128" spans="1:10">
      <c r="A128" s="1888" t="s">
        <v>1038</v>
      </c>
      <c r="B128" s="1885"/>
      <c r="C128" s="1885"/>
      <c r="D128" s="1885"/>
      <c r="E128" s="1885"/>
      <c r="F128" s="1885"/>
      <c r="G128" s="1885"/>
      <c r="H128" s="1885"/>
      <c r="I128" s="1885"/>
      <c r="J128" s="1889"/>
    </row>
    <row r="129" spans="1:10" hidden="1">
      <c r="A129" s="1885"/>
      <c r="B129" s="1885"/>
      <c r="C129" s="1885"/>
      <c r="D129" s="1885"/>
      <c r="E129" s="1885"/>
      <c r="F129" s="1885"/>
      <c r="G129" s="1885"/>
      <c r="H129" s="1885"/>
      <c r="I129" s="1885"/>
      <c r="J129" s="1889"/>
    </row>
    <row r="130" spans="1:10">
      <c r="A130" s="1885"/>
      <c r="B130" s="1885"/>
      <c r="C130" s="1885">
        <f>SUM(C2:C129)</f>
        <v>16055</v>
      </c>
      <c r="D130" s="1885"/>
      <c r="E130" s="1885">
        <f>SUM(E2:E129)</f>
        <v>16055</v>
      </c>
      <c r="F130" s="1885"/>
      <c r="G130" s="1885">
        <f>SUM(G2:G129)</f>
        <v>0</v>
      </c>
      <c r="H130" s="1885"/>
      <c r="I130" s="1885">
        <f>SUM(I2:I129)</f>
        <v>0</v>
      </c>
      <c r="J130" s="1889"/>
    </row>
    <row r="131" spans="1:10">
      <c r="A131" s="1885"/>
      <c r="B131" s="1885"/>
      <c r="C131" s="1885"/>
      <c r="D131" s="1885"/>
      <c r="E131" s="1885"/>
      <c r="F131" s="1885"/>
      <c r="G131" s="1885"/>
      <c r="H131" s="1885"/>
      <c r="I131" s="1885"/>
      <c r="J131" s="1889"/>
    </row>
    <row r="132" spans="1:10">
      <c r="A132" s="1885"/>
      <c r="B132" s="1885"/>
      <c r="C132" s="1885"/>
      <c r="D132" s="1885"/>
      <c r="E132" s="1885">
        <f>C130+G130+I130</f>
        <v>16055</v>
      </c>
      <c r="F132" s="1885"/>
      <c r="G132" s="1885"/>
      <c r="H132" s="1885"/>
      <c r="I132" s="1885"/>
      <c r="J132" s="1889"/>
    </row>
    <row r="133" spans="1:10">
      <c r="A133" s="1885"/>
      <c r="B133" s="1885"/>
      <c r="C133" s="1885"/>
      <c r="D133" s="1885"/>
      <c r="E133" s="1885"/>
      <c r="F133" s="1885"/>
      <c r="G133" s="1885"/>
      <c r="H133" s="1885"/>
      <c r="I133" s="1885"/>
      <c r="J133" s="1889"/>
    </row>
    <row r="134" spans="1:10">
      <c r="A134" s="1885"/>
      <c r="B134" s="1885"/>
      <c r="C134" s="1885"/>
      <c r="D134" s="1885"/>
      <c r="E134" s="1885"/>
      <c r="F134" s="1885"/>
      <c r="G134" s="1885"/>
      <c r="H134" s="1885"/>
      <c r="I134" s="1885"/>
      <c r="J134" s="1889"/>
    </row>
    <row r="135" spans="1:10">
      <c r="A135" s="1885"/>
      <c r="B135" s="1885"/>
      <c r="C135" s="1885"/>
      <c r="D135" s="1885"/>
      <c r="E135" s="1885">
        <f>E132-E130</f>
        <v>0</v>
      </c>
      <c r="F135" s="1885"/>
      <c r="G135" s="1885"/>
      <c r="H135" s="1885"/>
      <c r="I135" s="1885"/>
      <c r="J135" s="1889"/>
    </row>
    <row r="136" spans="1:10">
      <c r="A136" s="1885">
        <v>5117</v>
      </c>
      <c r="B136" s="1885"/>
      <c r="C136" s="1885"/>
      <c r="D136" s="1885"/>
      <c r="E136" s="1885"/>
      <c r="F136" s="1885"/>
      <c r="G136" s="1885"/>
      <c r="H136" s="1885"/>
      <c r="I136" s="1885"/>
      <c r="J136" s="1889"/>
    </row>
    <row r="137" spans="1:10">
      <c r="A137" s="1885">
        <v>5977</v>
      </c>
      <c r="B137" s="1885"/>
      <c r="C137" s="1885"/>
      <c r="D137" s="1885"/>
      <c r="E137" s="1885"/>
      <c r="F137" s="1885"/>
      <c r="G137" s="1885"/>
      <c r="H137" s="1885"/>
      <c r="I137" s="1885"/>
      <c r="J137" s="1889"/>
    </row>
    <row r="138" spans="1:10">
      <c r="A138" s="1885">
        <f>A137-A136</f>
        <v>860</v>
      </c>
      <c r="B138" s="1885"/>
      <c r="C138" s="1885"/>
      <c r="D138" s="1885"/>
      <c r="E138" s="1885"/>
      <c r="F138" s="1885"/>
      <c r="G138" s="1885"/>
      <c r="H138" s="1885"/>
      <c r="I138" s="1885"/>
      <c r="J138" s="1889"/>
    </row>
    <row r="139" spans="1:10">
      <c r="A139" s="1885"/>
      <c r="B139" s="1885"/>
      <c r="C139" s="1885"/>
      <c r="D139" s="1885"/>
      <c r="E139" s="1885"/>
      <c r="F139" s="1885"/>
      <c r="G139" s="1885"/>
      <c r="H139" s="1885"/>
      <c r="I139" s="1885"/>
      <c r="J139" s="1889"/>
    </row>
    <row r="140" spans="1:10">
      <c r="A140" s="1885"/>
      <c r="B140" s="1885"/>
      <c r="C140" s="1885"/>
      <c r="D140" s="1885"/>
      <c r="E140" s="1885"/>
      <c r="F140" s="1885"/>
      <c r="G140" s="1885"/>
      <c r="H140" s="1885"/>
      <c r="I140" s="1885"/>
      <c r="J140" s="1889"/>
    </row>
    <row r="141" spans="1:10">
      <c r="A141" s="1885" t="s">
        <v>1099</v>
      </c>
      <c r="B141" s="1885"/>
      <c r="C141" s="1885">
        <v>-325</v>
      </c>
      <c r="D141" s="1885"/>
      <c r="E141" s="1885"/>
      <c r="F141" s="1885"/>
      <c r="G141" s="1885"/>
      <c r="H141" s="1885"/>
      <c r="I141" s="1885"/>
      <c r="J141" s="1889"/>
    </row>
    <row r="142" spans="1:10">
      <c r="A142" s="1885"/>
      <c r="B142" s="1885"/>
      <c r="C142" s="1885">
        <v>-2870</v>
      </c>
      <c r="D142" s="1885"/>
      <c r="E142" s="1885"/>
      <c r="F142" s="1885"/>
      <c r="G142" s="1885"/>
      <c r="H142" s="1885"/>
      <c r="I142" s="1885"/>
      <c r="J142" s="1889"/>
    </row>
    <row r="143" spans="1:10">
      <c r="A143" s="1885"/>
      <c r="B143" s="1885"/>
      <c r="C143" s="1885">
        <v>1878</v>
      </c>
      <c r="D143" s="1885"/>
      <c r="E143" s="1885"/>
      <c r="F143" s="1885"/>
      <c r="G143" s="1885"/>
      <c r="H143" s="1885"/>
      <c r="I143" s="1885"/>
      <c r="J143" s="1889"/>
    </row>
    <row r="144" spans="1:10">
      <c r="A144" s="1885"/>
      <c r="B144" s="1885"/>
      <c r="C144" s="1885">
        <v>600</v>
      </c>
      <c r="D144" s="1885"/>
      <c r="E144" s="1885"/>
      <c r="F144" s="1885"/>
      <c r="G144" s="1885"/>
      <c r="H144" s="1885"/>
      <c r="I144" s="1885"/>
      <c r="J144" s="1889"/>
    </row>
    <row r="145" spans="1:10">
      <c r="A145" s="1885"/>
      <c r="B145" s="1885"/>
      <c r="C145" s="1885">
        <v>-43</v>
      </c>
      <c r="D145" s="1885"/>
      <c r="E145" s="1885"/>
      <c r="F145" s="1885"/>
      <c r="G145" s="1885"/>
      <c r="H145" s="1885"/>
      <c r="I145" s="1885"/>
      <c r="J145" s="1889"/>
    </row>
    <row r="146" spans="1:10">
      <c r="A146" s="1885"/>
      <c r="B146" s="1885"/>
      <c r="C146" s="1885">
        <v>-100</v>
      </c>
      <c r="D146" s="1885"/>
      <c r="E146" s="1885"/>
      <c r="F146" s="1885"/>
      <c r="G146" s="1885"/>
      <c r="H146" s="1885"/>
      <c r="I146" s="1885"/>
      <c r="J146" s="1889"/>
    </row>
    <row r="147" spans="1:10">
      <c r="A147" s="1885"/>
      <c r="B147" s="1885"/>
      <c r="C147" s="1885">
        <f>SUM(C141:C146)</f>
        <v>-860</v>
      </c>
      <c r="D147" s="1885"/>
      <c r="E147" s="1885"/>
      <c r="F147" s="1885"/>
      <c r="G147" s="1885"/>
      <c r="H147" s="1885"/>
      <c r="I147" s="1885"/>
      <c r="J147" s="1889"/>
    </row>
    <row r="148" spans="1:10">
      <c r="A148" s="1885"/>
      <c r="B148" s="1885"/>
      <c r="C148" s="1885"/>
      <c r="D148" s="1885"/>
      <c r="E148" s="1885"/>
      <c r="F148" s="1885"/>
      <c r="G148" s="1885"/>
      <c r="H148" s="1885"/>
      <c r="I148" s="1885"/>
      <c r="J148" s="1889"/>
    </row>
    <row r="149" spans="1:10">
      <c r="A149" s="1885"/>
      <c r="B149" s="1885"/>
      <c r="C149" s="1885"/>
      <c r="D149" s="1885"/>
      <c r="E149" s="1885"/>
      <c r="F149" s="1885"/>
      <c r="G149" s="1885"/>
      <c r="H149" s="1885"/>
      <c r="I149" s="1885"/>
      <c r="J149" s="1889"/>
    </row>
    <row r="150" spans="1:10">
      <c r="A150" s="1885"/>
      <c r="B150" s="1885"/>
      <c r="C150" s="1885"/>
      <c r="D150" s="1885"/>
      <c r="E150" s="1885"/>
      <c r="F150" s="1885"/>
      <c r="G150" s="1885"/>
      <c r="H150" s="1885"/>
      <c r="I150" s="1885"/>
      <c r="J150" s="1889"/>
    </row>
    <row r="151" spans="1:10">
      <c r="A151" s="1885"/>
      <c r="B151" s="1885"/>
      <c r="C151" s="1885"/>
      <c r="D151" s="1885"/>
      <c r="E151" s="1885"/>
      <c r="F151" s="1885"/>
      <c r="G151" s="1885"/>
      <c r="H151" s="1885"/>
      <c r="I151" s="1885"/>
      <c r="J151" s="1889"/>
    </row>
    <row r="152" spans="1:10">
      <c r="A152" s="1885"/>
      <c r="B152" s="1885"/>
      <c r="C152" s="1885"/>
      <c r="D152" s="1885"/>
      <c r="E152" s="1885"/>
      <c r="F152" s="1885"/>
      <c r="G152" s="1885"/>
      <c r="H152" s="1885"/>
      <c r="I152" s="1885"/>
      <c r="J152" s="1889"/>
    </row>
    <row r="153" spans="1:10">
      <c r="A153" s="1889"/>
      <c r="B153" s="1889"/>
      <c r="C153" s="1889"/>
      <c r="D153" s="1889"/>
      <c r="E153" s="1889"/>
      <c r="F153" s="1889"/>
      <c r="G153" s="1889"/>
      <c r="H153" s="1889"/>
      <c r="I153" s="1889"/>
      <c r="J153" s="1889"/>
    </row>
    <row r="154" spans="1:10">
      <c r="A154" s="1889"/>
      <c r="B154" s="1889"/>
      <c r="C154" s="1889"/>
      <c r="D154" s="1889"/>
      <c r="E154" s="1889"/>
      <c r="F154" s="1889"/>
      <c r="G154" s="1889"/>
      <c r="H154" s="1889"/>
      <c r="I154" s="1889"/>
      <c r="J154" s="1889"/>
    </row>
    <row r="155" spans="1:10">
      <c r="A155" s="1889"/>
      <c r="B155" s="1889"/>
      <c r="C155" s="1889"/>
      <c r="D155" s="1889"/>
      <c r="E155" s="1889"/>
      <c r="F155" s="1889"/>
      <c r="G155" s="1889"/>
      <c r="H155" s="1889"/>
      <c r="I155" s="1889"/>
      <c r="J155" s="1889"/>
    </row>
    <row r="156" spans="1:10">
      <c r="A156" s="1889"/>
      <c r="B156" s="1889"/>
      <c r="C156" s="1889"/>
      <c r="D156" s="1889"/>
      <c r="E156" s="1889"/>
      <c r="F156" s="1889"/>
      <c r="G156" s="1889"/>
      <c r="H156" s="1889"/>
      <c r="I156" s="1889"/>
      <c r="J156" s="1889"/>
    </row>
    <row r="157" spans="1:10">
      <c r="A157" s="1889"/>
      <c r="B157" s="1889"/>
      <c r="C157" s="1889"/>
      <c r="D157" s="1889"/>
      <c r="E157" s="1889"/>
      <c r="F157" s="1889"/>
      <c r="G157" s="1889"/>
      <c r="H157" s="1889"/>
      <c r="I157" s="1889"/>
      <c r="J157" s="1889"/>
    </row>
    <row r="158" spans="1:10">
      <c r="A158" s="1889"/>
      <c r="B158" s="1889"/>
      <c r="C158" s="1889"/>
      <c r="D158" s="1889"/>
      <c r="E158" s="1889"/>
      <c r="F158" s="1889"/>
      <c r="G158" s="1889"/>
      <c r="H158" s="1889"/>
      <c r="I158" s="1889"/>
      <c r="J158" s="1889"/>
    </row>
    <row r="159" spans="1:10">
      <c r="A159" s="1889"/>
      <c r="B159" s="1889"/>
      <c r="C159" s="1889"/>
      <c r="D159" s="1889"/>
      <c r="E159" s="1889"/>
      <c r="F159" s="1889"/>
      <c r="G159" s="1889"/>
      <c r="H159" s="1889"/>
      <c r="I159" s="1889"/>
      <c r="J159" s="1889"/>
    </row>
    <row r="160" spans="1:10">
      <c r="A160" s="1885"/>
      <c r="B160" s="1889"/>
      <c r="C160" s="1889"/>
      <c r="D160" s="1889"/>
      <c r="E160" s="1889"/>
      <c r="F160" s="1889"/>
      <c r="G160" s="1889"/>
      <c r="H160" s="1889"/>
      <c r="I160" s="1889"/>
      <c r="J160" s="1889"/>
    </row>
    <row r="161" spans="1:10">
      <c r="A161" s="1889"/>
      <c r="B161" s="1889"/>
      <c r="C161" s="1889"/>
      <c r="D161" s="1889"/>
      <c r="E161" s="1889"/>
      <c r="F161" s="1889"/>
      <c r="G161" s="1889"/>
      <c r="H161" s="1889"/>
      <c r="I161" s="1889"/>
      <c r="J161" s="1889"/>
    </row>
    <row r="162" spans="1:10">
      <c r="A162" s="1889"/>
      <c r="B162" s="1889"/>
      <c r="C162" s="1889"/>
      <c r="D162" s="1889"/>
      <c r="E162" s="1889"/>
      <c r="F162" s="1889"/>
      <c r="G162" s="1889"/>
      <c r="H162" s="1889"/>
      <c r="I162" s="1889"/>
      <c r="J162" s="1889"/>
    </row>
    <row r="163" spans="1:10">
      <c r="A163" s="1889"/>
      <c r="B163" s="1889"/>
      <c r="C163" s="1889"/>
      <c r="D163" s="1889"/>
      <c r="E163" s="1889"/>
      <c r="F163" s="1889"/>
      <c r="G163" s="1889"/>
      <c r="H163" s="1889"/>
      <c r="I163" s="1889"/>
      <c r="J163" s="1889"/>
    </row>
    <row r="164" spans="1:10">
      <c r="A164" s="1889"/>
      <c r="B164" s="1889"/>
      <c r="C164" s="1889"/>
      <c r="D164" s="1889"/>
      <c r="E164" s="1889"/>
      <c r="F164" s="1889"/>
      <c r="G164" s="1889"/>
      <c r="H164" s="1889"/>
      <c r="I164" s="1889"/>
      <c r="J164" s="1889"/>
    </row>
    <row r="165" spans="1:10">
      <c r="A165" s="1889"/>
      <c r="B165" s="1889"/>
      <c r="C165" s="1889"/>
      <c r="D165" s="1889"/>
      <c r="E165" s="1889"/>
      <c r="F165" s="1889"/>
      <c r="G165" s="1889"/>
      <c r="H165" s="1889"/>
      <c r="I165" s="1889"/>
      <c r="J165" s="1889"/>
    </row>
    <row r="166" spans="1:10">
      <c r="A166" s="1889"/>
      <c r="B166" s="1889"/>
      <c r="C166" s="1889"/>
      <c r="D166" s="1889"/>
      <c r="E166" s="1889"/>
      <c r="F166" s="1889"/>
      <c r="G166" s="1889"/>
      <c r="H166" s="1889"/>
      <c r="I166" s="1889"/>
      <c r="J166" s="1889"/>
    </row>
    <row r="167" spans="1:10">
      <c r="A167" s="1889"/>
      <c r="B167" s="1889"/>
      <c r="C167" s="1889"/>
      <c r="D167" s="1889"/>
      <c r="E167" s="1889"/>
      <c r="F167" s="1889"/>
      <c r="G167" s="1889"/>
      <c r="H167" s="1889"/>
      <c r="I167" s="1889"/>
      <c r="J167" s="1889"/>
    </row>
    <row r="168" spans="1:10">
      <c r="A168" s="1889"/>
      <c r="B168" s="1889"/>
      <c r="C168" s="1889"/>
      <c r="D168" s="1889"/>
      <c r="E168" s="1889"/>
      <c r="F168" s="1889"/>
      <c r="G168" s="1889"/>
      <c r="H168" s="1889"/>
      <c r="I168" s="1889"/>
      <c r="J168" s="1889"/>
    </row>
    <row r="169" spans="1:10">
      <c r="A169" s="1889"/>
      <c r="B169" s="1889"/>
      <c r="C169" s="1889"/>
      <c r="D169" s="1889"/>
      <c r="E169" s="1889"/>
      <c r="F169" s="1889"/>
      <c r="G169" s="1889"/>
      <c r="H169" s="1889"/>
      <c r="I169" s="1889"/>
      <c r="J169" s="1889"/>
    </row>
    <row r="170" spans="1:10">
      <c r="A170" s="1889"/>
      <c r="B170" s="1889"/>
      <c r="C170" s="1889"/>
      <c r="D170" s="1889"/>
      <c r="E170" s="1889"/>
      <c r="F170" s="1889"/>
      <c r="G170" s="1889"/>
      <c r="H170" s="1889"/>
      <c r="I170" s="1889"/>
      <c r="J170" s="1889"/>
    </row>
    <row r="171" spans="1:10">
      <c r="A171" s="1889"/>
      <c r="B171" s="1889"/>
      <c r="C171" s="1889"/>
      <c r="D171" s="1889"/>
      <c r="E171" s="1889"/>
      <c r="F171" s="1889"/>
      <c r="G171" s="1889"/>
      <c r="H171" s="1889"/>
      <c r="I171" s="1889"/>
      <c r="J171" s="1889"/>
    </row>
    <row r="172" spans="1:10">
      <c r="A172" s="1889"/>
      <c r="B172" s="1889"/>
      <c r="C172" s="1889"/>
      <c r="D172" s="1889"/>
      <c r="E172" s="1889"/>
      <c r="F172" s="1889"/>
      <c r="G172" s="1889"/>
      <c r="H172" s="1889"/>
      <c r="I172" s="1889"/>
      <c r="J172" s="1889"/>
    </row>
    <row r="173" spans="1:10">
      <c r="A173" s="1889"/>
      <c r="B173" s="1889"/>
      <c r="C173" s="1889"/>
      <c r="D173" s="1889"/>
      <c r="E173" s="1889"/>
      <c r="F173" s="1889"/>
      <c r="G173" s="1889"/>
      <c r="H173" s="1889"/>
      <c r="I173" s="1889"/>
      <c r="J173" s="1889"/>
    </row>
    <row r="174" spans="1:10">
      <c r="A174" s="1889"/>
      <c r="B174" s="1889"/>
      <c r="C174" s="1889"/>
      <c r="D174" s="1889"/>
      <c r="E174" s="1889"/>
      <c r="F174" s="1889"/>
      <c r="G174" s="1889"/>
      <c r="H174" s="1889"/>
      <c r="I174" s="1889"/>
      <c r="J174" s="1889"/>
    </row>
    <row r="175" spans="1:10">
      <c r="A175" s="1889"/>
      <c r="B175" s="1889"/>
      <c r="C175" s="1889"/>
      <c r="D175" s="1889"/>
      <c r="E175" s="1889"/>
      <c r="F175" s="1889"/>
      <c r="G175" s="1889"/>
      <c r="H175" s="1889"/>
      <c r="I175" s="1889"/>
      <c r="J175" s="1889"/>
    </row>
    <row r="176" spans="1:10">
      <c r="A176" s="1889"/>
      <c r="B176" s="1889"/>
      <c r="C176" s="1889"/>
      <c r="D176" s="1889"/>
      <c r="E176" s="1889"/>
      <c r="F176" s="1889"/>
      <c r="G176" s="1889"/>
      <c r="H176" s="1889"/>
      <c r="I176" s="1889"/>
      <c r="J176" s="1889"/>
    </row>
    <row r="177" spans="1:10">
      <c r="A177" s="1889"/>
      <c r="B177" s="1889"/>
      <c r="C177" s="1889"/>
      <c r="D177" s="1889"/>
      <c r="E177" s="1889"/>
      <c r="F177" s="1889"/>
      <c r="G177" s="1889"/>
      <c r="H177" s="1889"/>
      <c r="I177" s="1889"/>
      <c r="J177" s="1889"/>
    </row>
    <row r="178" spans="1:10">
      <c r="A178" s="1889"/>
      <c r="B178" s="1889"/>
      <c r="C178" s="1889"/>
      <c r="D178" s="1889"/>
      <c r="E178" s="1889"/>
      <c r="F178" s="1889"/>
      <c r="G178" s="1889"/>
      <c r="H178" s="1889"/>
      <c r="I178" s="1889"/>
      <c r="J178" s="1889"/>
    </row>
    <row r="179" spans="1:10">
      <c r="A179" s="1889"/>
      <c r="B179" s="1889"/>
      <c r="C179" s="1889"/>
      <c r="D179" s="1889"/>
      <c r="E179" s="1889"/>
      <c r="F179" s="1889"/>
      <c r="G179" s="1889"/>
      <c r="H179" s="1889"/>
      <c r="I179" s="1889"/>
      <c r="J179" s="1889"/>
    </row>
    <row r="180" spans="1:10">
      <c r="A180" s="1889"/>
      <c r="B180" s="1889"/>
      <c r="C180" s="1889"/>
      <c r="D180" s="1889"/>
      <c r="E180" s="1889"/>
      <c r="F180" s="1889"/>
      <c r="G180" s="1889"/>
      <c r="H180" s="1889"/>
      <c r="I180" s="1889"/>
      <c r="J180" s="1889"/>
    </row>
    <row r="181" spans="1:10">
      <c r="A181" s="1889"/>
      <c r="B181" s="1889"/>
      <c r="C181" s="1889"/>
      <c r="D181" s="1889"/>
      <c r="E181" s="1889"/>
      <c r="F181" s="1889"/>
      <c r="G181" s="1889"/>
      <c r="H181" s="1889"/>
      <c r="I181" s="1889"/>
      <c r="J181" s="1889"/>
    </row>
    <row r="182" spans="1:10">
      <c r="A182" s="1889"/>
      <c r="B182" s="1889"/>
      <c r="C182" s="1889"/>
      <c r="D182" s="1889"/>
      <c r="E182" s="1889"/>
      <c r="F182" s="1889"/>
      <c r="G182" s="1889"/>
      <c r="H182" s="1889"/>
      <c r="I182" s="1889"/>
      <c r="J182" s="1889"/>
    </row>
    <row r="183" spans="1:10">
      <c r="A183" s="1889"/>
      <c r="B183" s="1889"/>
      <c r="C183" s="1889"/>
      <c r="D183" s="1889"/>
      <c r="E183" s="1889"/>
      <c r="F183" s="1889"/>
      <c r="G183" s="1889"/>
      <c r="H183" s="1889"/>
      <c r="I183" s="1889"/>
      <c r="J183" s="1889"/>
    </row>
    <row r="184" spans="1:10">
      <c r="A184" s="1889"/>
      <c r="B184" s="1889"/>
      <c r="C184" s="1889"/>
      <c r="D184" s="1889"/>
      <c r="E184" s="1889"/>
      <c r="F184" s="1889"/>
      <c r="G184" s="1889"/>
      <c r="H184" s="1889"/>
      <c r="I184" s="1889"/>
      <c r="J184" s="1889"/>
    </row>
    <row r="185" spans="1:10">
      <c r="A185" s="1889"/>
      <c r="B185" s="1889"/>
      <c r="C185" s="1889"/>
      <c r="D185" s="1889"/>
      <c r="E185" s="1889"/>
      <c r="F185" s="1889"/>
      <c r="G185" s="1889"/>
      <c r="H185" s="1889"/>
      <c r="I185" s="1889"/>
      <c r="J185" s="1889"/>
    </row>
    <row r="186" spans="1:10">
      <c r="A186" s="1889"/>
      <c r="B186" s="1889"/>
      <c r="C186" s="1889"/>
      <c r="D186" s="1889"/>
      <c r="E186" s="1889"/>
      <c r="F186" s="1889"/>
      <c r="G186" s="1889"/>
      <c r="H186" s="1889"/>
      <c r="I186" s="1889"/>
      <c r="J186" s="1889"/>
    </row>
    <row r="187" spans="1:10">
      <c r="A187" s="1889"/>
      <c r="B187" s="1889"/>
      <c r="C187" s="1889"/>
      <c r="D187" s="1889"/>
      <c r="E187" s="1889"/>
      <c r="F187" s="1889"/>
      <c r="G187" s="1889"/>
      <c r="H187" s="1889"/>
      <c r="I187" s="1889"/>
      <c r="J187" s="1889"/>
    </row>
    <row r="188" spans="1:10">
      <c r="A188" s="1889"/>
      <c r="B188" s="1889"/>
      <c r="C188" s="1889"/>
      <c r="D188" s="1889"/>
      <c r="E188" s="1889"/>
      <c r="F188" s="1889"/>
      <c r="G188" s="1889"/>
      <c r="H188" s="1889"/>
      <c r="I188" s="1889"/>
      <c r="J188" s="1889"/>
    </row>
    <row r="189" spans="1:10">
      <c r="A189" s="1889"/>
      <c r="B189" s="1889"/>
      <c r="C189" s="1889"/>
      <c r="D189" s="1889"/>
      <c r="E189" s="1889"/>
      <c r="F189" s="1889"/>
      <c r="G189" s="1889"/>
      <c r="H189" s="1889"/>
      <c r="I189" s="1889"/>
      <c r="J189" s="1889"/>
    </row>
    <row r="190" spans="1:10">
      <c r="A190" s="1889"/>
      <c r="B190" s="1889"/>
      <c r="C190" s="1889"/>
      <c r="D190" s="1889"/>
      <c r="E190" s="1889"/>
      <c r="F190" s="1889"/>
      <c r="G190" s="1889"/>
      <c r="H190" s="1889"/>
      <c r="I190" s="1889"/>
      <c r="J190" s="1889"/>
    </row>
    <row r="191" spans="1:10">
      <c r="A191" s="1889"/>
      <c r="B191" s="1889"/>
      <c r="C191" s="1889"/>
      <c r="D191" s="1889"/>
      <c r="E191" s="1889"/>
      <c r="F191" s="1889"/>
      <c r="G191" s="1889"/>
      <c r="H191" s="1889"/>
      <c r="I191" s="1889"/>
      <c r="J191" s="1889"/>
    </row>
    <row r="192" spans="1:10">
      <c r="A192" s="1889"/>
      <c r="B192" s="1889"/>
      <c r="C192" s="1889"/>
      <c r="D192" s="1889"/>
      <c r="E192" s="1889"/>
      <c r="F192" s="1889"/>
      <c r="G192" s="1889"/>
      <c r="H192" s="1889"/>
      <c r="I192" s="1889"/>
      <c r="J192" s="1889"/>
    </row>
    <row r="193" spans="1:10">
      <c r="A193" s="1889"/>
      <c r="B193" s="1889"/>
      <c r="C193" s="1889"/>
      <c r="D193" s="1889"/>
      <c r="E193" s="1889"/>
      <c r="F193" s="1889"/>
      <c r="G193" s="1889"/>
      <c r="H193" s="1889"/>
      <c r="I193" s="1889"/>
      <c r="J193" s="1889"/>
    </row>
    <row r="194" spans="1:10">
      <c r="A194" s="1889"/>
      <c r="B194" s="1889"/>
      <c r="C194" s="1889"/>
      <c r="D194" s="1889"/>
      <c r="E194" s="1889"/>
      <c r="F194" s="1889"/>
      <c r="G194" s="1889"/>
      <c r="H194" s="1889"/>
      <c r="I194" s="1889"/>
      <c r="J194" s="1889"/>
    </row>
    <row r="195" spans="1:10">
      <c r="A195" s="1889"/>
      <c r="B195" s="1889"/>
      <c r="C195" s="1889"/>
      <c r="D195" s="1889"/>
      <c r="E195" s="1889"/>
      <c r="F195" s="1889"/>
      <c r="G195" s="1889"/>
      <c r="H195" s="1889"/>
      <c r="I195" s="1889"/>
      <c r="J195" s="1889"/>
    </row>
    <row r="196" spans="1:10">
      <c r="A196" s="1889"/>
      <c r="B196" s="1889"/>
      <c r="C196" s="1889"/>
      <c r="D196" s="1889"/>
      <c r="E196" s="1889"/>
      <c r="F196" s="1889"/>
      <c r="G196" s="1889"/>
      <c r="H196" s="1889"/>
      <c r="I196" s="1889"/>
      <c r="J196" s="1889"/>
    </row>
    <row r="197" spans="1:10">
      <c r="A197" s="1889"/>
      <c r="B197" s="1889"/>
      <c r="C197" s="1889"/>
      <c r="D197" s="1889"/>
      <c r="E197" s="1889"/>
      <c r="F197" s="1889"/>
      <c r="G197" s="1889"/>
      <c r="H197" s="1889"/>
      <c r="I197" s="1889"/>
      <c r="J197" s="1889"/>
    </row>
    <row r="198" spans="1:10">
      <c r="A198" s="1889"/>
      <c r="B198" s="1889"/>
      <c r="C198" s="1889"/>
      <c r="D198" s="1889"/>
      <c r="E198" s="1889"/>
      <c r="F198" s="1889"/>
      <c r="G198" s="1889"/>
      <c r="H198" s="1889"/>
      <c r="I198" s="1889"/>
      <c r="J198" s="1889"/>
    </row>
    <row r="199" spans="1:10">
      <c r="A199" s="1889"/>
      <c r="B199" s="1889"/>
      <c r="C199" s="1889"/>
      <c r="D199" s="1889"/>
      <c r="E199" s="1889"/>
      <c r="F199" s="1889"/>
      <c r="G199" s="1889"/>
      <c r="H199" s="1889"/>
      <c r="I199" s="1889"/>
      <c r="J199" s="1889"/>
    </row>
    <row r="200" spans="1:10">
      <c r="A200" s="1889"/>
      <c r="B200" s="1889"/>
      <c r="C200" s="1889"/>
      <c r="D200" s="1889"/>
      <c r="E200" s="1889"/>
      <c r="F200" s="1889"/>
      <c r="G200" s="1889"/>
      <c r="H200" s="1889"/>
      <c r="I200" s="1889"/>
      <c r="J200" s="1889"/>
    </row>
    <row r="201" spans="1:10">
      <c r="A201" s="1889"/>
      <c r="B201" s="1889"/>
      <c r="C201" s="1889"/>
      <c r="D201" s="1889"/>
      <c r="E201" s="1889"/>
      <c r="F201" s="1889"/>
      <c r="G201" s="1889"/>
      <c r="H201" s="1889"/>
      <c r="I201" s="1889"/>
      <c r="J201" s="1889"/>
    </row>
    <row r="202" spans="1:10">
      <c r="A202" s="1889"/>
      <c r="B202" s="1889"/>
      <c r="C202" s="1889"/>
      <c r="D202" s="1889"/>
      <c r="E202" s="1889"/>
      <c r="F202" s="1889"/>
      <c r="G202" s="1889"/>
      <c r="H202" s="1889"/>
      <c r="I202" s="1889"/>
      <c r="J202" s="1889"/>
    </row>
    <row r="203" spans="1:10">
      <c r="A203" s="1889"/>
      <c r="B203" s="1889"/>
      <c r="C203" s="1889"/>
      <c r="D203" s="1889"/>
      <c r="E203" s="1889"/>
      <c r="F203" s="1889"/>
      <c r="G203" s="1889"/>
      <c r="H203" s="1889"/>
      <c r="I203" s="1889"/>
      <c r="J203" s="1889"/>
    </row>
    <row r="204" spans="1:10">
      <c r="A204" s="1889"/>
      <c r="B204" s="1889"/>
      <c r="C204" s="1889"/>
      <c r="D204" s="1889"/>
      <c r="E204" s="1889"/>
      <c r="F204" s="1889"/>
      <c r="G204" s="1889"/>
      <c r="H204" s="1889"/>
      <c r="I204" s="1889"/>
      <c r="J204" s="1889"/>
    </row>
    <row r="205" spans="1:10">
      <c r="A205" s="1889"/>
      <c r="B205" s="1889"/>
      <c r="C205" s="1889"/>
      <c r="D205" s="1889"/>
      <c r="E205" s="1889"/>
      <c r="F205" s="1889"/>
      <c r="G205" s="1889"/>
      <c r="H205" s="1889"/>
      <c r="I205" s="1889"/>
      <c r="J205" s="1889"/>
    </row>
    <row r="206" spans="1:10">
      <c r="A206" s="1889"/>
      <c r="B206" s="1889"/>
      <c r="C206" s="1889"/>
      <c r="D206" s="1889"/>
      <c r="E206" s="1889"/>
      <c r="F206" s="1889"/>
      <c r="G206" s="1889"/>
      <c r="H206" s="1889"/>
      <c r="I206" s="1889"/>
      <c r="J206" s="1889"/>
    </row>
    <row r="207" spans="1:10">
      <c r="A207" s="1889"/>
      <c r="B207" s="1889"/>
      <c r="C207" s="1889"/>
      <c r="D207" s="1889"/>
      <c r="E207" s="1889"/>
      <c r="F207" s="1889"/>
      <c r="G207" s="1889"/>
      <c r="H207" s="1889"/>
      <c r="I207" s="1889"/>
      <c r="J207" s="1889"/>
    </row>
    <row r="208" spans="1:10">
      <c r="A208" s="1889"/>
      <c r="B208" s="1889"/>
      <c r="C208" s="1889"/>
      <c r="D208" s="1889"/>
      <c r="E208" s="1889"/>
      <c r="F208" s="1889"/>
      <c r="G208" s="1889"/>
      <c r="H208" s="1889"/>
      <c r="I208" s="1889"/>
      <c r="J208" s="1889"/>
    </row>
    <row r="209" spans="1:10">
      <c r="A209" s="1889"/>
      <c r="B209" s="1889"/>
      <c r="C209" s="1889"/>
      <c r="D209" s="1889"/>
      <c r="E209" s="1889"/>
      <c r="F209" s="1889"/>
      <c r="G209" s="1889"/>
      <c r="H209" s="1889"/>
      <c r="I209" s="1889"/>
      <c r="J209" s="1889"/>
    </row>
    <row r="210" spans="1:10">
      <c r="A210" s="1889"/>
      <c r="B210" s="1889"/>
      <c r="C210" s="1889"/>
      <c r="D210" s="1889"/>
      <c r="E210" s="1889"/>
      <c r="F210" s="1889"/>
      <c r="G210" s="1889"/>
      <c r="H210" s="1889"/>
      <c r="I210" s="1889"/>
      <c r="J210" s="1889"/>
    </row>
    <row r="211" spans="1:10">
      <c r="A211" s="1889"/>
      <c r="B211" s="1889"/>
      <c r="C211" s="1889"/>
      <c r="D211" s="1889"/>
      <c r="E211" s="1889"/>
      <c r="F211" s="1889"/>
      <c r="G211" s="1889"/>
      <c r="H211" s="1889"/>
      <c r="I211" s="1889"/>
      <c r="J211" s="1889"/>
    </row>
    <row r="212" spans="1:10">
      <c r="A212" s="1889"/>
      <c r="B212" s="1889"/>
      <c r="C212" s="1889"/>
      <c r="D212" s="1889"/>
      <c r="E212" s="1889"/>
      <c r="F212" s="1889"/>
      <c r="G212" s="1889"/>
      <c r="H212" s="1889"/>
      <c r="I212" s="1889"/>
      <c r="J212" s="1889"/>
    </row>
    <row r="213" spans="1:10">
      <c r="A213" s="1889"/>
      <c r="B213" s="1889"/>
      <c r="C213" s="1889"/>
      <c r="D213" s="1889"/>
      <c r="E213" s="1889"/>
      <c r="F213" s="1889"/>
      <c r="G213" s="1889"/>
      <c r="H213" s="1889"/>
      <c r="I213" s="1889"/>
      <c r="J213" s="1889"/>
    </row>
    <row r="214" spans="1:10">
      <c r="A214" s="1889"/>
      <c r="B214" s="1889"/>
      <c r="C214" s="1889"/>
      <c r="D214" s="1889"/>
      <c r="E214" s="1889"/>
      <c r="F214" s="1889"/>
      <c r="G214" s="1889"/>
      <c r="H214" s="1889"/>
      <c r="I214" s="1889"/>
      <c r="J214" s="1889"/>
    </row>
    <row r="215" spans="1:10">
      <c r="A215" s="1889"/>
      <c r="B215" s="1889"/>
      <c r="C215" s="1889"/>
      <c r="D215" s="1889"/>
      <c r="E215" s="1889"/>
      <c r="F215" s="1889"/>
      <c r="G215" s="1889"/>
      <c r="H215" s="1889"/>
      <c r="I215" s="1889"/>
      <c r="J215" s="1889"/>
    </row>
    <row r="216" spans="1:10">
      <c r="A216" s="1889"/>
      <c r="B216" s="1889"/>
      <c r="C216" s="1889"/>
      <c r="D216" s="1889"/>
      <c r="E216" s="1889"/>
      <c r="F216" s="1889"/>
      <c r="G216" s="1889"/>
      <c r="H216" s="1889"/>
      <c r="I216" s="1889"/>
      <c r="J216" s="1889"/>
    </row>
    <row r="217" spans="1:10">
      <c r="A217" s="1889"/>
      <c r="B217" s="1889"/>
      <c r="C217" s="1889"/>
      <c r="D217" s="1889"/>
      <c r="E217" s="1889"/>
      <c r="F217" s="1889"/>
      <c r="G217" s="1889"/>
      <c r="H217" s="1889"/>
      <c r="I217" s="1889"/>
      <c r="J217" s="1889"/>
    </row>
    <row r="218" spans="1:10">
      <c r="A218" s="1889"/>
      <c r="B218" s="1889"/>
      <c r="C218" s="1889"/>
      <c r="D218" s="1889"/>
      <c r="E218" s="1889"/>
      <c r="F218" s="1889"/>
      <c r="G218" s="1889"/>
      <c r="H218" s="1889"/>
      <c r="I218" s="1889"/>
      <c r="J218" s="1889"/>
    </row>
    <row r="219" spans="1:10">
      <c r="A219" s="1889"/>
      <c r="B219" s="1889"/>
      <c r="C219" s="1889"/>
      <c r="D219" s="1889"/>
      <c r="E219" s="1889"/>
      <c r="F219" s="1889"/>
      <c r="G219" s="1889"/>
      <c r="H219" s="1889"/>
      <c r="I219" s="1889"/>
      <c r="J219" s="1889"/>
    </row>
    <row r="220" spans="1:10">
      <c r="A220" s="1889"/>
      <c r="B220" s="1889"/>
      <c r="C220" s="1889"/>
      <c r="D220" s="1889"/>
      <c r="E220" s="1889"/>
      <c r="F220" s="1889"/>
      <c r="G220" s="1889"/>
      <c r="H220" s="1889"/>
      <c r="I220" s="1889"/>
      <c r="J220" s="1889"/>
    </row>
    <row r="221" spans="1:10">
      <c r="A221" s="1889"/>
      <c r="B221" s="1889"/>
      <c r="C221" s="1889"/>
      <c r="D221" s="1889"/>
      <c r="E221" s="1889"/>
      <c r="F221" s="1889"/>
      <c r="G221" s="1889"/>
      <c r="H221" s="1889"/>
      <c r="I221" s="1889"/>
      <c r="J221" s="1889"/>
    </row>
    <row r="222" spans="1:10">
      <c r="A222" s="1889"/>
      <c r="B222" s="1889"/>
      <c r="C222" s="1889"/>
      <c r="D222" s="1889"/>
      <c r="E222" s="1889"/>
      <c r="F222" s="1889"/>
      <c r="G222" s="1889"/>
      <c r="H222" s="1889"/>
      <c r="I222" s="1889"/>
      <c r="J222" s="1889"/>
    </row>
    <row r="223" spans="1:10">
      <c r="A223" s="1889"/>
      <c r="B223" s="1889"/>
      <c r="C223" s="1889"/>
      <c r="D223" s="1889"/>
      <c r="E223" s="1889"/>
      <c r="F223" s="1889"/>
      <c r="G223" s="1889"/>
      <c r="H223" s="1889"/>
      <c r="I223" s="1889"/>
      <c r="J223" s="1889"/>
    </row>
    <row r="224" spans="1:10">
      <c r="A224" s="1889"/>
      <c r="B224" s="1889"/>
      <c r="C224" s="1889"/>
      <c r="D224" s="1889"/>
      <c r="E224" s="1889"/>
      <c r="F224" s="1889"/>
      <c r="G224" s="1889"/>
      <c r="H224" s="1889"/>
      <c r="I224" s="1889"/>
      <c r="J224" s="1889"/>
    </row>
    <row r="225" spans="1:10">
      <c r="A225" s="1889"/>
      <c r="B225" s="1889"/>
      <c r="C225" s="1889"/>
      <c r="D225" s="1889"/>
      <c r="E225" s="1889"/>
      <c r="F225" s="1889"/>
      <c r="G225" s="1889"/>
      <c r="H225" s="1889"/>
      <c r="I225" s="1889"/>
      <c r="J225" s="1889"/>
    </row>
    <row r="226" spans="1:10">
      <c r="A226" s="1889"/>
      <c r="B226" s="1889"/>
      <c r="C226" s="1889"/>
      <c r="D226" s="1889"/>
      <c r="E226" s="1889"/>
      <c r="F226" s="1889"/>
      <c r="G226" s="1889"/>
      <c r="H226" s="1889"/>
      <c r="I226" s="1889"/>
      <c r="J226" s="1889"/>
    </row>
    <row r="227" spans="1:10">
      <c r="A227" s="1889"/>
      <c r="B227" s="1889"/>
      <c r="C227" s="1889"/>
      <c r="D227" s="1889"/>
      <c r="E227" s="1889"/>
      <c r="F227" s="1889"/>
      <c r="G227" s="1889"/>
      <c r="H227" s="1889"/>
      <c r="I227" s="1889"/>
      <c r="J227" s="1889"/>
    </row>
    <row r="228" spans="1:10">
      <c r="A228" s="1889"/>
      <c r="B228" s="1889"/>
      <c r="C228" s="1889"/>
      <c r="D228" s="1889"/>
      <c r="E228" s="1889"/>
      <c r="F228" s="1889"/>
      <c r="G228" s="1889"/>
      <c r="H228" s="1889"/>
      <c r="I228" s="1889"/>
      <c r="J228" s="1889"/>
    </row>
    <row r="229" spans="1:10">
      <c r="A229" s="1889"/>
      <c r="B229" s="1889"/>
      <c r="C229" s="1889"/>
      <c r="D229" s="1889"/>
      <c r="E229" s="1889"/>
      <c r="F229" s="1889"/>
      <c r="G229" s="1889"/>
      <c r="H229" s="1889"/>
      <c r="I229" s="1889"/>
      <c r="J229" s="1889"/>
    </row>
    <row r="230" spans="1:10">
      <c r="A230" s="1889"/>
      <c r="B230" s="1889"/>
      <c r="C230" s="1889"/>
      <c r="D230" s="1889"/>
      <c r="E230" s="1889"/>
      <c r="F230" s="1889"/>
      <c r="G230" s="1889"/>
      <c r="H230" s="1889"/>
      <c r="I230" s="1889"/>
      <c r="J230" s="1889"/>
    </row>
    <row r="231" spans="1:10">
      <c r="A231" s="1889"/>
      <c r="B231" s="1889"/>
      <c r="C231" s="1889"/>
      <c r="D231" s="1889"/>
      <c r="E231" s="1889"/>
      <c r="F231" s="1889"/>
      <c r="G231" s="1889"/>
      <c r="H231" s="1889"/>
      <c r="I231" s="1889"/>
      <c r="J231" s="1889"/>
    </row>
    <row r="232" spans="1:10">
      <c r="A232" s="1889"/>
      <c r="B232" s="1889"/>
      <c r="C232" s="1889"/>
      <c r="D232" s="1889"/>
      <c r="E232" s="1889"/>
      <c r="F232" s="1889"/>
      <c r="G232" s="1889"/>
      <c r="H232" s="1889"/>
      <c r="I232" s="1889"/>
      <c r="J232" s="1889"/>
    </row>
    <row r="233" spans="1:10">
      <c r="A233" s="1889"/>
      <c r="B233" s="1889"/>
      <c r="C233" s="1889"/>
      <c r="D233" s="1889"/>
      <c r="E233" s="1889"/>
      <c r="F233" s="1889"/>
      <c r="G233" s="1889"/>
      <c r="H233" s="1889"/>
      <c r="I233" s="1889"/>
      <c r="J233" s="1889"/>
    </row>
    <row r="234" spans="1:10">
      <c r="A234" s="1889"/>
      <c r="B234" s="1889"/>
      <c r="C234" s="1889"/>
      <c r="D234" s="1889"/>
      <c r="E234" s="1889"/>
      <c r="F234" s="1889"/>
      <c r="G234" s="1889"/>
      <c r="H234" s="1889"/>
      <c r="I234" s="1889"/>
      <c r="J234" s="1889"/>
    </row>
    <row r="235" spans="1:10">
      <c r="A235" s="1889"/>
      <c r="B235" s="1889"/>
      <c r="C235" s="1889"/>
      <c r="D235" s="1889"/>
      <c r="E235" s="1889"/>
      <c r="F235" s="1889"/>
      <c r="G235" s="1889"/>
      <c r="H235" s="1889"/>
      <c r="I235" s="1889"/>
      <c r="J235" s="1889"/>
    </row>
    <row r="236" spans="1:10">
      <c r="A236" s="1889"/>
      <c r="B236" s="1889"/>
      <c r="C236" s="1889"/>
      <c r="D236" s="1889"/>
      <c r="E236" s="1889"/>
      <c r="F236" s="1889"/>
      <c r="G236" s="1889"/>
      <c r="H236" s="1889"/>
      <c r="I236" s="1889"/>
      <c r="J236" s="1889"/>
    </row>
    <row r="237" spans="1:10">
      <c r="A237" s="1889"/>
      <c r="B237" s="1889"/>
      <c r="C237" s="1889"/>
      <c r="D237" s="1889"/>
      <c r="E237" s="1889"/>
      <c r="F237" s="1889"/>
      <c r="G237" s="1889"/>
      <c r="H237" s="1889"/>
      <c r="I237" s="1889"/>
      <c r="J237" s="1889"/>
    </row>
    <row r="238" spans="1:10">
      <c r="A238" s="1889"/>
      <c r="B238" s="1889"/>
      <c r="C238" s="1889"/>
      <c r="D238" s="1889"/>
      <c r="E238" s="1889"/>
      <c r="F238" s="1889"/>
      <c r="G238" s="1889"/>
      <c r="H238" s="1889"/>
      <c r="I238" s="1889"/>
      <c r="J238" s="1889"/>
    </row>
    <row r="239" spans="1:10">
      <c r="A239" s="1889"/>
      <c r="B239" s="1889"/>
      <c r="C239" s="1889"/>
      <c r="D239" s="1889"/>
      <c r="E239" s="1889"/>
      <c r="F239" s="1889"/>
      <c r="G239" s="1889"/>
      <c r="H239" s="1889"/>
      <c r="I239" s="1889"/>
      <c r="J239" s="1889"/>
    </row>
    <row r="240" spans="1:10">
      <c r="A240" s="1889"/>
      <c r="B240" s="1889"/>
      <c r="C240" s="1889"/>
      <c r="D240" s="1889"/>
      <c r="E240" s="1889"/>
      <c r="F240" s="1889"/>
      <c r="G240" s="1889"/>
      <c r="H240" s="1889"/>
      <c r="I240" s="1889"/>
      <c r="J240" s="1889"/>
    </row>
    <row r="241" spans="1:10">
      <c r="A241" s="1889"/>
      <c r="B241" s="1889"/>
      <c r="C241" s="1889"/>
      <c r="D241" s="1889"/>
      <c r="E241" s="1889"/>
      <c r="F241" s="1889"/>
      <c r="G241" s="1889"/>
      <c r="H241" s="1889"/>
      <c r="I241" s="1889"/>
      <c r="J241" s="1889"/>
    </row>
    <row r="242" spans="1:10">
      <c r="A242" s="1889"/>
      <c r="B242" s="1889"/>
      <c r="C242" s="1889"/>
      <c r="D242" s="1889"/>
      <c r="E242" s="1889"/>
      <c r="F242" s="1889"/>
      <c r="G242" s="1889"/>
      <c r="H242" s="1889"/>
      <c r="I242" s="1889"/>
      <c r="J242" s="1889"/>
    </row>
    <row r="243" spans="1:10">
      <c r="A243" s="1889"/>
      <c r="B243" s="1889"/>
      <c r="C243" s="1889"/>
      <c r="D243" s="1889"/>
      <c r="E243" s="1889"/>
      <c r="F243" s="1889"/>
      <c r="G243" s="1889"/>
      <c r="H243" s="1889"/>
      <c r="I243" s="1889"/>
      <c r="J243" s="1889"/>
    </row>
    <row r="244" spans="1:10">
      <c r="A244" s="1889"/>
      <c r="B244" s="1889"/>
      <c r="C244" s="1889"/>
      <c r="D244" s="1889"/>
      <c r="E244" s="1889"/>
      <c r="F244" s="1889"/>
      <c r="G244" s="1889"/>
      <c r="H244" s="1889"/>
      <c r="I244" s="1889"/>
      <c r="J244" s="1889"/>
    </row>
    <row r="245" spans="1:10">
      <c r="A245" s="1889"/>
      <c r="B245" s="1889"/>
      <c r="C245" s="1889"/>
      <c r="D245" s="1889"/>
      <c r="E245" s="1889"/>
      <c r="F245" s="1889"/>
      <c r="G245" s="1889"/>
      <c r="H245" s="1889"/>
      <c r="I245" s="1889"/>
      <c r="J245" s="1889"/>
    </row>
    <row r="246" spans="1:10">
      <c r="A246" s="1889"/>
      <c r="B246" s="1889"/>
      <c r="C246" s="1889"/>
      <c r="D246" s="1889"/>
      <c r="E246" s="1889"/>
      <c r="F246" s="1889"/>
      <c r="G246" s="1889"/>
      <c r="H246" s="1889"/>
      <c r="I246" s="1889"/>
      <c r="J246" s="1889"/>
    </row>
    <row r="247" spans="1:10">
      <c r="A247" s="1889"/>
      <c r="B247" s="1889"/>
      <c r="C247" s="1889"/>
      <c r="D247" s="1889"/>
      <c r="E247" s="1889"/>
      <c r="F247" s="1889"/>
      <c r="G247" s="1889"/>
      <c r="H247" s="1889"/>
      <c r="I247" s="1889"/>
      <c r="J247" s="1889"/>
    </row>
    <row r="248" spans="1:10">
      <c r="A248" s="1889"/>
      <c r="B248" s="1889"/>
      <c r="C248" s="1889"/>
      <c r="D248" s="1889"/>
      <c r="E248" s="1889"/>
      <c r="F248" s="1889"/>
      <c r="G248" s="1889"/>
      <c r="H248" s="1889"/>
      <c r="I248" s="1889"/>
      <c r="J248" s="1889"/>
    </row>
    <row r="249" spans="1:10">
      <c r="A249" s="1889"/>
      <c r="B249" s="1889"/>
      <c r="C249" s="1889"/>
      <c r="D249" s="1889"/>
      <c r="E249" s="1889"/>
      <c r="F249" s="1889"/>
      <c r="G249" s="1889"/>
      <c r="H249" s="1889"/>
      <c r="I249" s="1889"/>
      <c r="J249" s="1889"/>
    </row>
    <row r="250" spans="1:10">
      <c r="A250" s="1889"/>
      <c r="B250" s="1889"/>
      <c r="C250" s="1889"/>
      <c r="D250" s="1889"/>
      <c r="E250" s="1889"/>
      <c r="F250" s="1889"/>
      <c r="G250" s="1889"/>
      <c r="H250" s="1889"/>
      <c r="I250" s="1889"/>
      <c r="J250" s="1889"/>
    </row>
    <row r="251" spans="1:10">
      <c r="A251" s="1889"/>
      <c r="B251" s="1889"/>
      <c r="C251" s="1889"/>
      <c r="D251" s="1889"/>
      <c r="E251" s="1889"/>
      <c r="F251" s="1889"/>
      <c r="G251" s="1889"/>
      <c r="H251" s="1889"/>
      <c r="I251" s="1889"/>
      <c r="J251" s="1889"/>
    </row>
    <row r="252" spans="1:10">
      <c r="A252" s="1889"/>
      <c r="B252" s="1889"/>
      <c r="C252" s="1889"/>
      <c r="D252" s="1889"/>
      <c r="E252" s="1889"/>
      <c r="F252" s="1889"/>
      <c r="G252" s="1889"/>
      <c r="H252" s="1889"/>
      <c r="I252" s="1889"/>
      <c r="J252" s="1889"/>
    </row>
    <row r="253" spans="1:10">
      <c r="A253" s="1889"/>
      <c r="B253" s="1889"/>
      <c r="C253" s="1889"/>
      <c r="D253" s="1889"/>
      <c r="E253" s="1889"/>
      <c r="F253" s="1889"/>
      <c r="G253" s="1889"/>
      <c r="H253" s="1889"/>
      <c r="I253" s="1889"/>
    </row>
    <row r="254" spans="1:10">
      <c r="A254" s="1889"/>
      <c r="B254" s="1889"/>
      <c r="C254" s="1889"/>
      <c r="D254" s="1889"/>
      <c r="E254" s="1889"/>
      <c r="F254" s="1889"/>
      <c r="G254" s="1889"/>
      <c r="H254" s="1889"/>
      <c r="I254" s="1889"/>
    </row>
    <row r="255" spans="1:10">
      <c r="A255" s="1889"/>
      <c r="B255" s="1889"/>
      <c r="C255" s="1889"/>
      <c r="D255" s="1889"/>
      <c r="E255" s="1889"/>
      <c r="F255" s="1889"/>
      <c r="G255" s="1889"/>
      <c r="H255" s="1889"/>
      <c r="I255" s="1889"/>
    </row>
    <row r="256" spans="1:10">
      <c r="A256" s="1889"/>
      <c r="B256" s="1889"/>
      <c r="C256" s="1889"/>
      <c r="D256" s="1889"/>
      <c r="E256" s="1889"/>
      <c r="F256" s="1889"/>
      <c r="G256" s="1889"/>
      <c r="H256" s="1889"/>
      <c r="I256" s="1889"/>
    </row>
    <row r="257" spans="1:9">
      <c r="A257" s="1889"/>
      <c r="B257" s="1889"/>
      <c r="C257" s="1889"/>
      <c r="D257" s="1889"/>
      <c r="E257" s="1889"/>
      <c r="F257" s="1889"/>
      <c r="G257" s="1889"/>
      <c r="H257" s="1889"/>
      <c r="I257" s="1889"/>
    </row>
    <row r="258" spans="1:9">
      <c r="A258" s="1889"/>
      <c r="B258" s="1889"/>
      <c r="C258" s="1889"/>
      <c r="D258" s="1889"/>
      <c r="E258" s="1889"/>
      <c r="F258" s="1889"/>
      <c r="G258" s="1889"/>
      <c r="H258" s="1889"/>
      <c r="I258" s="1889"/>
    </row>
    <row r="259" spans="1:9">
      <c r="A259" s="1889"/>
      <c r="B259" s="1889"/>
      <c r="C259" s="1889"/>
      <c r="D259" s="1889"/>
      <c r="E259" s="1889"/>
      <c r="F259" s="1889"/>
      <c r="G259" s="1889"/>
      <c r="H259" s="1889"/>
      <c r="I259" s="1889"/>
    </row>
  </sheetData>
  <phoneticPr fontId="168" type="noConversion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71"/>
  <sheetViews>
    <sheetView workbookViewId="0">
      <selection activeCell="G62" sqref="G62"/>
    </sheetView>
  </sheetViews>
  <sheetFormatPr defaultColWidth="9.140625" defaultRowHeight="12.75"/>
  <cols>
    <col min="1" max="1" width="10" style="566" customWidth="1"/>
    <col min="2" max="2" width="9.140625" style="566"/>
    <col min="3" max="3" width="61.42578125" style="566" customWidth="1"/>
    <col min="4" max="4" width="14.5703125" style="566" hidden="1" customWidth="1"/>
    <col min="5" max="5" width="14.28515625" style="566" customWidth="1"/>
    <col min="6" max="6" width="10.85546875" style="566" customWidth="1"/>
    <col min="7" max="7" width="12.7109375" style="566" customWidth="1"/>
    <col min="8" max="8" width="12.42578125" style="566" customWidth="1"/>
    <col min="9" max="9" width="10.140625" style="566" hidden="1" customWidth="1"/>
    <col min="10" max="10" width="7.42578125" style="566" hidden="1" customWidth="1"/>
    <col min="11" max="12" width="9.140625" style="566"/>
    <col min="13" max="13" width="13.140625" style="566" hidden="1" customWidth="1"/>
    <col min="14" max="14" width="0" style="566" hidden="1" customWidth="1"/>
    <col min="15" max="16384" width="9.140625" style="566"/>
  </cols>
  <sheetData>
    <row r="2" spans="1:14" ht="16.5" thickBot="1">
      <c r="A2" s="1" t="s">
        <v>281</v>
      </c>
      <c r="E2" s="215"/>
      <c r="G2" s="654" t="s">
        <v>282</v>
      </c>
    </row>
    <row r="3" spans="1:14" ht="15.75">
      <c r="A3" s="216" t="s">
        <v>114</v>
      </c>
      <c r="B3" s="217"/>
      <c r="C3" s="1379" t="s">
        <v>920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4" ht="16.5" thickBot="1">
      <c r="A4" s="221" t="s">
        <v>116</v>
      </c>
      <c r="B4" s="222"/>
      <c r="C4" s="655"/>
      <c r="D4" s="989"/>
      <c r="E4" s="656"/>
      <c r="F4" s="291"/>
      <c r="G4" s="291"/>
      <c r="H4" s="291"/>
      <c r="I4" s="291"/>
      <c r="J4" s="291"/>
      <c r="K4" s="291"/>
    </row>
    <row r="5" spans="1:14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4" ht="51">
      <c r="A6" s="657" t="s">
        <v>119</v>
      </c>
      <c r="B6" s="658" t="s">
        <v>120</v>
      </c>
      <c r="C6" s="229" t="s">
        <v>121</v>
      </c>
      <c r="D6" s="990" t="s">
        <v>254</v>
      </c>
      <c r="E6" s="230" t="s">
        <v>898</v>
      </c>
      <c r="F6" s="231" t="s">
        <v>781</v>
      </c>
      <c r="G6" s="231" t="s">
        <v>593</v>
      </c>
      <c r="H6" s="659" t="s">
        <v>676</v>
      </c>
      <c r="I6" s="660" t="s">
        <v>415</v>
      </c>
      <c r="J6" s="1489" t="s">
        <v>156</v>
      </c>
      <c r="K6" s="1482" t="s">
        <v>49</v>
      </c>
      <c r="L6" s="233" t="s">
        <v>50</v>
      </c>
      <c r="M6" s="233" t="s">
        <v>643</v>
      </c>
      <c r="N6" s="233" t="s">
        <v>644</v>
      </c>
    </row>
    <row r="7" spans="1:14" ht="15.75">
      <c r="A7" s="252"/>
      <c r="B7" s="253"/>
      <c r="C7" s="400" t="s">
        <v>123</v>
      </c>
      <c r="D7" s="1078"/>
      <c r="E7" s="254"/>
      <c r="F7" s="661"/>
      <c r="G7" s="661"/>
      <c r="H7" s="612"/>
      <c r="I7" s="662"/>
      <c r="J7" s="661"/>
      <c r="K7" s="662"/>
      <c r="L7" s="777"/>
    </row>
    <row r="8" spans="1:14">
      <c r="A8" s="252">
        <v>1</v>
      </c>
      <c r="B8" s="253"/>
      <c r="C8" s="61" t="s">
        <v>679</v>
      </c>
      <c r="D8" s="1079"/>
      <c r="E8" s="254"/>
      <c r="F8" s="661"/>
      <c r="G8" s="661"/>
      <c r="H8" s="612"/>
      <c r="I8" s="662"/>
      <c r="J8" s="661"/>
      <c r="K8" s="662"/>
      <c r="L8" s="777"/>
    </row>
    <row r="9" spans="1:14">
      <c r="A9" s="252"/>
      <c r="B9" s="253">
        <v>1</v>
      </c>
      <c r="C9" s="54" t="s">
        <v>718</v>
      </c>
      <c r="D9" s="55">
        <f>SUM(BevjcsKözpontiÓvoda:BevjcsBölcs!D9)</f>
        <v>0</v>
      </c>
      <c r="E9" s="570">
        <f>SUM(BevjcsPOLGHIV:BevjcsBölcs!E9)</f>
        <v>100</v>
      </c>
      <c r="F9" s="570">
        <f>SUM(BevjcsPOLGHIV:BevjcsBölcs!F9)</f>
        <v>100</v>
      </c>
      <c r="G9" s="570">
        <f>SUM(BevjcsPOLGHIV:BevjcsBölcs!G9)</f>
        <v>0</v>
      </c>
      <c r="H9" s="661">
        <f>SUM(F9:G9)</f>
        <v>100</v>
      </c>
      <c r="I9" s="662">
        <f>SUM(BevjcsKözpontiÓvoda:BevjcsBölcs!I9)</f>
        <v>0</v>
      </c>
      <c r="J9" s="1490"/>
      <c r="K9" s="662"/>
      <c r="L9" s="777"/>
      <c r="M9" s="566">
        <v>0</v>
      </c>
    </row>
    <row r="10" spans="1:14">
      <c r="A10" s="252"/>
      <c r="B10" s="253">
        <v>2</v>
      </c>
      <c r="C10" s="54" t="s">
        <v>727</v>
      </c>
      <c r="D10" s="55">
        <f>SUM(BevjcsKözpontiÓvoda:BevjcsBölcs!D10)</f>
        <v>289856</v>
      </c>
      <c r="E10" s="570">
        <f>SUM(BevjcsPOLGHIV:BevjcsBölcs!E10)</f>
        <v>347573</v>
      </c>
      <c r="F10" s="570">
        <f>SUM(BevjcsPOLGHIV:BevjcsBölcs!F10)</f>
        <v>349120</v>
      </c>
      <c r="G10" s="570">
        <f>SUM(BevjcsPOLGHIV:BevjcsBölcs!G10)</f>
        <v>448</v>
      </c>
      <c r="H10" s="663">
        <f>SUM(F10:G10)</f>
        <v>349568</v>
      </c>
      <c r="I10" s="62">
        <f>SUM(BevjcsKözpontiÓvoda:BevjcsBölcs!I10)</f>
        <v>0</v>
      </c>
      <c r="J10" s="1490">
        <f>I10/H10</f>
        <v>0</v>
      </c>
      <c r="K10" s="570">
        <f>SUM(BevjcsPOLGHIV:BevjcsBölcs!K10)</f>
        <v>224126</v>
      </c>
      <c r="L10" s="570">
        <f>SUM(BevjcsPOLGHIV:BevjcsBölcs!L10)</f>
        <v>0</v>
      </c>
      <c r="M10" s="566">
        <v>348787</v>
      </c>
      <c r="N10" s="707">
        <f>M10-E10</f>
        <v>1214</v>
      </c>
    </row>
    <row r="11" spans="1:14">
      <c r="A11" s="252"/>
      <c r="B11" s="253">
        <v>3</v>
      </c>
      <c r="C11" s="54" t="s">
        <v>683</v>
      </c>
      <c r="D11" s="55">
        <f>SUM(BevjcsKözpontiÓvoda:BevjcsBölcs!D11)</f>
        <v>19064</v>
      </c>
      <c r="E11" s="570">
        <f>SUM(BevjcsPOLGHIV:BevjcsBölcs!E11)</f>
        <v>37967</v>
      </c>
      <c r="F11" s="570">
        <f>SUM(BevjcsPOLGHIV:BevjcsBölcs!F11)</f>
        <v>38420</v>
      </c>
      <c r="G11" s="570">
        <f>SUM(BevjcsPOLGHIV:BevjcsBölcs!G11)</f>
        <v>-153</v>
      </c>
      <c r="H11" s="663">
        <f>SUM(F11:G11)</f>
        <v>38267</v>
      </c>
      <c r="I11" s="62">
        <f>SUM(BevjcsKözpontiÓvoda:BevjcsBölcs!I11)</f>
        <v>0</v>
      </c>
      <c r="J11" s="1490">
        <f>I11/H11</f>
        <v>0</v>
      </c>
      <c r="K11" s="570">
        <f>SUM(BevjcsPOLGHIV:BevjcsBölcs!K11)</f>
        <v>8990</v>
      </c>
      <c r="L11" s="570">
        <f>SUM(BevjcsPOLGHIV:BevjcsBölcs!L11)</f>
        <v>0</v>
      </c>
      <c r="M11" s="566">
        <v>42642</v>
      </c>
      <c r="N11" s="707">
        <f t="shared" ref="N11:N68" si="0">M11-E11</f>
        <v>4675</v>
      </c>
    </row>
    <row r="12" spans="1:14">
      <c r="A12" s="252"/>
      <c r="B12" s="253">
        <v>4</v>
      </c>
      <c r="C12" s="54" t="s">
        <v>685</v>
      </c>
      <c r="D12" s="55">
        <f>SUM(BevjcsKözpontiÓvoda:BevjcsBölcs!D12)</f>
        <v>0</v>
      </c>
      <c r="E12" s="570">
        <f>SUM(BevjcsPOLGHIV:BevjcsBölcs!E12)</f>
        <v>0</v>
      </c>
      <c r="F12" s="570">
        <f>SUM(BevjcsPOLGHIV:BevjcsBölcs!F12)</f>
        <v>0</v>
      </c>
      <c r="G12" s="570">
        <f>SUM(BevjcsPOLGHIV:BevjcsBölcs!G12)</f>
        <v>0</v>
      </c>
      <c r="H12" s="663">
        <f>SUM(F12:G12)</f>
        <v>0</v>
      </c>
      <c r="I12" s="62">
        <f>SUM(BevjcsKözpontiÓvoda:BevjcsBölcs!I12)</f>
        <v>0</v>
      </c>
      <c r="J12" s="1490"/>
      <c r="K12" s="570">
        <f>SUM(BevjcsPOLGHIV:BevjcsBölcs!K12)</f>
        <v>0</v>
      </c>
      <c r="L12" s="570">
        <f>SUM(BevjcsPOLGHIV:BevjcsBölcs!L12)</f>
        <v>0</v>
      </c>
      <c r="M12" s="566">
        <v>0</v>
      </c>
      <c r="N12" s="707">
        <f t="shared" si="0"/>
        <v>0</v>
      </c>
    </row>
    <row r="13" spans="1:14">
      <c r="A13" s="252"/>
      <c r="B13" s="253">
        <v>5</v>
      </c>
      <c r="C13" s="54" t="s">
        <v>715</v>
      </c>
      <c r="D13" s="55">
        <f>SUM(BevjcsKözpontiÓvoda:BevjcsBölcs!D13)</f>
        <v>0</v>
      </c>
      <c r="E13" s="570">
        <f>SUM(BevjcsPOLGHIV:BevjcsBölcs!E13)</f>
        <v>0</v>
      </c>
      <c r="F13" s="570">
        <f>SUM(BevjcsPOLGHIV:BevjcsBölcs!F13)</f>
        <v>120</v>
      </c>
      <c r="G13" s="570">
        <f>SUM(BevjcsPOLGHIV:BevjcsBölcs!G13)</f>
        <v>0</v>
      </c>
      <c r="H13" s="663">
        <f>SUM(F13:G13)</f>
        <v>120</v>
      </c>
      <c r="I13" s="62">
        <f>SUM(BevjcsKözpontiÓvoda:BevjcsBölcs!I13)</f>
        <v>0</v>
      </c>
      <c r="J13" s="1490"/>
      <c r="K13" s="570">
        <f>SUM(BevjcsPOLGHIV:BevjcsBölcs!K13)</f>
        <v>0</v>
      </c>
      <c r="L13" s="570">
        <f>SUM(BevjcsPOLGHIV:BevjcsBölcs!L13)</f>
        <v>0</v>
      </c>
      <c r="M13" s="566">
        <v>0</v>
      </c>
      <c r="N13" s="707">
        <f t="shared" si="0"/>
        <v>0</v>
      </c>
    </row>
    <row r="14" spans="1:14">
      <c r="A14" s="252"/>
      <c r="B14" s="253"/>
      <c r="C14" s="61" t="s">
        <v>688</v>
      </c>
      <c r="D14" s="55">
        <f>SUM(D9:D13)</f>
        <v>308920</v>
      </c>
      <c r="E14" s="570">
        <f>SUM(E9:E13)</f>
        <v>385640</v>
      </c>
      <c r="F14" s="570">
        <f t="shared" ref="F14:L14" si="1">SUM(F9:F13)</f>
        <v>387760</v>
      </c>
      <c r="G14" s="570">
        <f t="shared" si="1"/>
        <v>295</v>
      </c>
      <c r="H14" s="570">
        <f t="shared" si="1"/>
        <v>388055</v>
      </c>
      <c r="I14" s="570">
        <f t="shared" si="1"/>
        <v>0</v>
      </c>
      <c r="J14" s="1490">
        <f>I14/H14</f>
        <v>0</v>
      </c>
      <c r="K14" s="570">
        <f t="shared" si="1"/>
        <v>233116</v>
      </c>
      <c r="L14" s="570">
        <f t="shared" si="1"/>
        <v>0</v>
      </c>
      <c r="M14" s="566">
        <v>391429</v>
      </c>
      <c r="N14" s="707">
        <f t="shared" si="0"/>
        <v>5789</v>
      </c>
    </row>
    <row r="15" spans="1:14" ht="13.5" thickBot="1">
      <c r="A15" s="262"/>
      <c r="B15" s="263">
        <v>7</v>
      </c>
      <c r="C15" s="96" t="s">
        <v>690</v>
      </c>
      <c r="D15" s="1081"/>
      <c r="E15" s="62">
        <f>SUM(BevjcsKözpontiÓvoda:BevjcsBölcs!E15)</f>
        <v>0</v>
      </c>
      <c r="F15" s="664">
        <f>SUM(BevjcsKözpontiÓvoda:BevjcsBölcs!F15)</f>
        <v>0</v>
      </c>
      <c r="G15" s="665">
        <f>SUM(BevjcsKözpontiÓvoda:BevjcsBölcs!G15)</f>
        <v>0</v>
      </c>
      <c r="H15" s="666"/>
      <c r="I15" s="667"/>
      <c r="J15" s="1491"/>
      <c r="K15" s="1076"/>
      <c r="L15" s="1141"/>
      <c r="N15" s="707">
        <f t="shared" si="0"/>
        <v>0</v>
      </c>
    </row>
    <row r="16" spans="1:14" ht="13.5" thickBot="1">
      <c r="A16" s="266"/>
      <c r="B16" s="267"/>
      <c r="C16" s="72" t="s">
        <v>124</v>
      </c>
      <c r="D16" s="73">
        <f>SUM(D14:D15)</f>
        <v>308920</v>
      </c>
      <c r="E16" s="73">
        <f>SUM(E14:E15)</f>
        <v>385640</v>
      </c>
      <c r="F16" s="668">
        <f>SUM(F14:F15)</f>
        <v>387760</v>
      </c>
      <c r="G16" s="668">
        <f>SUM(G14:G15)</f>
        <v>295</v>
      </c>
      <c r="H16" s="668">
        <f>SUM(F16:G16)</f>
        <v>388055</v>
      </c>
      <c r="I16" s="669">
        <f>SUM(I14:I15)</f>
        <v>0</v>
      </c>
      <c r="J16" s="1492">
        <f>I16/H16</f>
        <v>0</v>
      </c>
      <c r="K16" s="342">
        <f>SUM(K14:K15)</f>
        <v>233116</v>
      </c>
      <c r="L16" s="73">
        <f>SUM(L14:L15)</f>
        <v>0</v>
      </c>
      <c r="M16" s="566">
        <v>391429</v>
      </c>
      <c r="N16" s="707">
        <f t="shared" si="0"/>
        <v>5789</v>
      </c>
    </row>
    <row r="17" spans="1:14">
      <c r="A17" s="271">
        <v>2</v>
      </c>
      <c r="B17" s="272"/>
      <c r="C17" s="273" t="s">
        <v>698</v>
      </c>
      <c r="D17" s="1082"/>
      <c r="E17" s="295"/>
      <c r="F17" s="570">
        <f>SUM(BevjcsPOLGHIV:BevjcsBölcs!F17)</f>
        <v>0</v>
      </c>
      <c r="G17" s="570">
        <f>SUM(BevjcsPOLGHIV:BevjcsBölcs!G17)</f>
        <v>0</v>
      </c>
      <c r="H17" s="670"/>
      <c r="I17" s="671"/>
      <c r="J17" s="1493"/>
      <c r="K17" s="728"/>
      <c r="L17" s="570">
        <f>SUM(BevjcsPOLGHIV:BevjcsBölcs!L17)</f>
        <v>0</v>
      </c>
      <c r="M17" s="566">
        <v>0</v>
      </c>
      <c r="N17" s="707">
        <f t="shared" si="0"/>
        <v>0</v>
      </c>
    </row>
    <row r="18" spans="1:14">
      <c r="A18" s="252"/>
      <c r="B18" s="253"/>
      <c r="C18" s="54"/>
      <c r="D18" s="55">
        <f>SUM(BevjcsKözpontiÓvoda:BevjcsBölcs!D18)</f>
        <v>0</v>
      </c>
      <c r="E18" s="570">
        <f>SUM(BevjcsPOLGHIV:BevjcsBölcs!E18)</f>
        <v>0</v>
      </c>
      <c r="F18" s="570">
        <f>SUM(BevjcsPOLGHIV:BevjcsBölcs!F18)</f>
        <v>0</v>
      </c>
      <c r="G18" s="570">
        <f>SUM(BevjcsPOLGHIV:BevjcsBölcs!G18)</f>
        <v>0</v>
      </c>
      <c r="H18" s="663">
        <f>SUM(F18:G18)</f>
        <v>0</v>
      </c>
      <c r="I18" s="662">
        <f>SUM(BevjcsKözpontiÓvoda:BevjcsBölcs!I18)</f>
        <v>0</v>
      </c>
      <c r="J18" s="1490"/>
      <c r="K18" s="570">
        <f>SUM(BevjcsPOLGHIV:BevjcsBölcs!K18)</f>
        <v>0</v>
      </c>
      <c r="L18" s="570">
        <f>SUM(BevjcsPOLGHIV:BevjcsBölcs!L18)</f>
        <v>0</v>
      </c>
      <c r="M18" s="566">
        <v>0</v>
      </c>
      <c r="N18" s="707">
        <f t="shared" si="0"/>
        <v>0</v>
      </c>
    </row>
    <row r="19" spans="1:14">
      <c r="A19" s="252"/>
      <c r="B19" s="253">
        <v>1</v>
      </c>
      <c r="C19" s="54" t="s">
        <v>726</v>
      </c>
      <c r="D19" s="55">
        <f>SUM(BevjcsKözpontiÓvoda:BevjcsBölcs!D19)</f>
        <v>0</v>
      </c>
      <c r="E19" s="570">
        <f>SUM(BevjcsPOLGHIV:BevjcsBölcs!E19)</f>
        <v>0</v>
      </c>
      <c r="F19" s="570">
        <f>SUM(BevjcsPOLGHIV:BevjcsBölcs!F19)</f>
        <v>0</v>
      </c>
      <c r="G19" s="570">
        <f>SUM(BevjcsPOLGHIV:BevjcsBölcs!G19)</f>
        <v>0</v>
      </c>
      <c r="H19" s="663">
        <f>SUM(F19:G19)</f>
        <v>0</v>
      </c>
      <c r="I19" s="662">
        <f>SUM(BevjcsKözpontiÓvoda:BevjcsBölcs!I19)</f>
        <v>0</v>
      </c>
      <c r="J19" s="1490"/>
      <c r="K19" s="570">
        <f>SUM(BevjcsPOLGHIV:BevjcsBölcs!K19)</f>
        <v>0</v>
      </c>
      <c r="L19" s="570">
        <f>SUM(BevjcsPOLGHIV:BevjcsBölcs!L19)</f>
        <v>0</v>
      </c>
      <c r="M19" s="566">
        <v>0</v>
      </c>
      <c r="N19" s="707">
        <f t="shared" si="0"/>
        <v>0</v>
      </c>
    </row>
    <row r="20" spans="1:14">
      <c r="A20" s="252"/>
      <c r="B20" s="253">
        <v>2</v>
      </c>
      <c r="C20" s="54" t="s">
        <v>703</v>
      </c>
      <c r="D20" s="55">
        <f>SUM(BevjcsKözpontiÓvoda:BevjcsBölcs!D20)</f>
        <v>0</v>
      </c>
      <c r="E20" s="570">
        <f>SUM(BevjcsPOLGHIV:BevjcsBölcs!E20)</f>
        <v>0</v>
      </c>
      <c r="F20" s="570">
        <f>SUM(BevjcsPOLGHIV:BevjcsBölcs!F20)</f>
        <v>0</v>
      </c>
      <c r="G20" s="570">
        <f>SUM(BevjcsPOLGHIV:BevjcsBölcs!G20)</f>
        <v>0</v>
      </c>
      <c r="H20" s="663">
        <f>SUM(F20:G20)</f>
        <v>0</v>
      </c>
      <c r="I20" s="662">
        <f>SUM(BevjcsKözpontiÓvoda:BevjcsBölcs!I20)</f>
        <v>0</v>
      </c>
      <c r="J20" s="1490"/>
      <c r="K20" s="570">
        <f>SUM(BevjcsPOLGHIV:BevjcsBölcs!K20)</f>
        <v>0</v>
      </c>
      <c r="L20" s="570">
        <f>SUM(BevjcsPOLGHIV:BevjcsBölcs!L20)</f>
        <v>0</v>
      </c>
      <c r="M20" s="566">
        <v>0</v>
      </c>
      <c r="N20" s="707">
        <f t="shared" si="0"/>
        <v>0</v>
      </c>
    </row>
    <row r="21" spans="1:14" ht="13.5" thickBot="1">
      <c r="A21" s="262"/>
      <c r="B21" s="263">
        <v>3</v>
      </c>
      <c r="C21" s="96" t="s">
        <v>716</v>
      </c>
      <c r="D21" s="65">
        <f>SUM(BevjcsKözpontiÓvoda:BevjcsBölcs!D21)</f>
        <v>0</v>
      </c>
      <c r="E21" s="570">
        <f>SUM(BevjcsPOLGHIV:BevjcsBölcs!E21)</f>
        <v>0</v>
      </c>
      <c r="F21" s="570">
        <f>SUM(BevjcsPOLGHIV:BevjcsBölcs!F21)</f>
        <v>0</v>
      </c>
      <c r="G21" s="570">
        <f>SUM(BevjcsPOLGHIV:BevjcsBölcs!G21)</f>
        <v>400</v>
      </c>
      <c r="H21" s="663">
        <f>SUM(F21:G21)</f>
        <v>400</v>
      </c>
      <c r="I21" s="662">
        <f>SUM(BevjcsKözpontiÓvoda:BevjcsBölcs!I21)</f>
        <v>0</v>
      </c>
      <c r="J21" s="1491"/>
      <c r="K21" s="570">
        <f>SUM(BevjcsPOLGHIV:BevjcsBölcs!K21)</f>
        <v>0</v>
      </c>
      <c r="L21" s="570">
        <f>SUM(BevjcsPOLGHIV:BevjcsBölcs!L21)</f>
        <v>0</v>
      </c>
      <c r="M21" s="566">
        <v>0</v>
      </c>
      <c r="N21" s="707">
        <f t="shared" si="0"/>
        <v>0</v>
      </c>
    </row>
    <row r="22" spans="1:14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672">
        <f>SUM(F18:F21)</f>
        <v>0</v>
      </c>
      <c r="G22" s="672">
        <f>SUM(G18:G21)</f>
        <v>400</v>
      </c>
      <c r="H22" s="672">
        <f>SUM(F22:G22)</f>
        <v>400</v>
      </c>
      <c r="I22" s="673">
        <f>SUM(I18:I21)</f>
        <v>0</v>
      </c>
      <c r="J22" s="1494"/>
      <c r="K22" s="690"/>
      <c r="L22" s="774"/>
      <c r="M22" s="566">
        <v>0</v>
      </c>
      <c r="N22" s="707">
        <f t="shared" si="0"/>
        <v>0</v>
      </c>
    </row>
    <row r="23" spans="1:14">
      <c r="A23" s="271">
        <v>3</v>
      </c>
      <c r="B23" s="272"/>
      <c r="C23" s="273" t="s">
        <v>161</v>
      </c>
      <c r="D23" s="1082"/>
      <c r="E23" s="570">
        <f>SUM(BevjcsPOLGHIV:BevjcsBölcs!E23)</f>
        <v>0</v>
      </c>
      <c r="F23" s="570">
        <f>SUM(BevjcsPOLGHIV:BevjcsBölcs!F23)</f>
        <v>0</v>
      </c>
      <c r="G23" s="570">
        <f>SUM(BevjcsPOLGHIV:BevjcsBölcs!G23)</f>
        <v>0</v>
      </c>
      <c r="H23" s="670"/>
      <c r="I23" s="671"/>
      <c r="J23" s="1493"/>
      <c r="K23" s="1091"/>
      <c r="L23" s="781"/>
      <c r="M23" s="566">
        <v>0</v>
      </c>
      <c r="N23" s="707">
        <f t="shared" si="0"/>
        <v>0</v>
      </c>
    </row>
    <row r="24" spans="1:14">
      <c r="A24" s="252"/>
      <c r="B24" s="253">
        <v>1</v>
      </c>
      <c r="C24" s="54" t="s">
        <v>227</v>
      </c>
      <c r="D24" s="55">
        <f>SUM(BevjcsKözpontiÓvoda:BevjcsBölcs!D24)</f>
        <v>801011</v>
      </c>
      <c r="E24" s="570">
        <f>SUM(BevjcsPOLGHIV:BevjcsBölcs!E24)</f>
        <v>1485095</v>
      </c>
      <c r="F24" s="570">
        <f>SUM(BevjcsPOLGHIV:BevjcsBölcs!F24)</f>
        <v>1693233</v>
      </c>
      <c r="G24" s="570">
        <f>SUM(BevjcsPOLGHIV:BevjcsBölcs!G24)</f>
        <v>5117</v>
      </c>
      <c r="H24" s="663">
        <f>SUM(F24:G24)</f>
        <v>1698350</v>
      </c>
      <c r="I24" s="662">
        <f>SUM(BevjcsKözpontiÓvoda:BevjcsBölcs!I24)</f>
        <v>0</v>
      </c>
      <c r="J24" s="1490">
        <f>I24/H24</f>
        <v>0</v>
      </c>
      <c r="K24" s="570">
        <f>SUM(BevjcsPOLGHIV:BevjcsBölcs!K24)</f>
        <v>220375</v>
      </c>
      <c r="L24" s="570">
        <f>SUM(BevjcsPOLGHIV:BevjcsBölcs!L24)</f>
        <v>61771</v>
      </c>
      <c r="M24" s="566">
        <v>1356499</v>
      </c>
      <c r="N24" s="707">
        <f t="shared" si="0"/>
        <v>-128596</v>
      </c>
    </row>
    <row r="25" spans="1:14">
      <c r="A25" s="252"/>
      <c r="B25" s="253">
        <v>2</v>
      </c>
      <c r="C25" s="54" t="s">
        <v>736</v>
      </c>
      <c r="D25" s="55">
        <f>SUM(BevjcsKözpontiÓvoda:BevjcsBölcs!D25)</f>
        <v>0</v>
      </c>
      <c r="E25" s="570">
        <f>SUM(BevjcsPOLGHIV:BevjcsBölcs!E25)</f>
        <v>0</v>
      </c>
      <c r="F25" s="570">
        <f>SUM(BevjcsPOLGHIV:BevjcsBölcs!F25)</f>
        <v>0</v>
      </c>
      <c r="G25" s="570">
        <f>SUM(BevjcsPOLGHIV:BevjcsBölcs!G25)</f>
        <v>0</v>
      </c>
      <c r="H25" s="663">
        <f>SUM(F25:G25)</f>
        <v>0</v>
      </c>
      <c r="I25" s="662">
        <f>SUM(BevjcsKözpontiÓvoda:BevjcsBölcs!I25)</f>
        <v>0</v>
      </c>
      <c r="J25" s="1490"/>
      <c r="K25" s="570">
        <f>SUM(BevjcsPOLGHIV:BevjcsBölcs!K25)</f>
        <v>0</v>
      </c>
      <c r="L25" s="570">
        <f>SUM(BevjcsPOLGHIV:BevjcsBölcs!L25)</f>
        <v>0</v>
      </c>
      <c r="M25" s="566">
        <v>0</v>
      </c>
      <c r="N25" s="707">
        <f t="shared" si="0"/>
        <v>0</v>
      </c>
    </row>
    <row r="26" spans="1:14">
      <c r="A26" s="252"/>
      <c r="B26" s="253">
        <v>3</v>
      </c>
      <c r="C26" s="54" t="s">
        <v>738</v>
      </c>
      <c r="D26" s="55">
        <f>SUM(BevjcsKözpontiÓvoda:BevjcsBölcs!D26)</f>
        <v>0</v>
      </c>
      <c r="E26" s="570">
        <f>SUM(BevjcsPOLGHIV:BevjcsBölcs!E26)</f>
        <v>0</v>
      </c>
      <c r="F26" s="570">
        <f>SUM(BevjcsPOLGHIV:BevjcsBölcs!F26)</f>
        <v>0</v>
      </c>
      <c r="G26" s="570">
        <f>SUM(BevjcsPOLGHIV:BevjcsBölcs!G26)</f>
        <v>0</v>
      </c>
      <c r="H26" s="663">
        <f>SUM(F26:G26)</f>
        <v>0</v>
      </c>
      <c r="I26" s="662">
        <f>SUM(BevjcsKözpontiÓvoda:BevjcsBölcs!I26)</f>
        <v>0</v>
      </c>
      <c r="J26" s="1490"/>
      <c r="K26" s="570">
        <f>SUM(BevjcsPOLGHIV:BevjcsBölcs!K26)</f>
        <v>0</v>
      </c>
      <c r="L26" s="570">
        <f>SUM(BevjcsPOLGHIV:BevjcsBölcs!L26)</f>
        <v>0</v>
      </c>
      <c r="M26" s="566">
        <v>0</v>
      </c>
      <c r="N26" s="707">
        <f t="shared" si="0"/>
        <v>0</v>
      </c>
    </row>
    <row r="27" spans="1:14">
      <c r="A27" s="252"/>
      <c r="B27" s="253">
        <v>5</v>
      </c>
      <c r="C27" s="54" t="s">
        <v>713</v>
      </c>
      <c r="D27" s="55">
        <f>SUM(BevjcsKözpontiÓvoda:BevjcsBölcs!D27)</f>
        <v>51629</v>
      </c>
      <c r="E27" s="570">
        <f>SUM(BevjcsPOLGHIV:BevjcsBölcs!E27)</f>
        <v>105879</v>
      </c>
      <c r="F27" s="570">
        <f>SUM(BevjcsPOLGHIV:BevjcsBölcs!F27)</f>
        <v>180817</v>
      </c>
      <c r="G27" s="570">
        <f>SUM(BevjcsPOLGHIV:BevjcsBölcs!G27)</f>
        <v>580</v>
      </c>
      <c r="H27" s="663">
        <f>SUM(F27:G27)</f>
        <v>181397</v>
      </c>
      <c r="I27" s="662">
        <f>SUM(BevjcsKözpontiÓvoda:BevjcsBölcs!I27)</f>
        <v>0</v>
      </c>
      <c r="J27" s="1490">
        <f>I27/H27</f>
        <v>0</v>
      </c>
      <c r="K27" s="570">
        <f>SUM(BevjcsPOLGHIV:BevjcsBölcs!K27)</f>
        <v>0</v>
      </c>
      <c r="L27" s="570">
        <f>SUM(BevjcsPOLGHIV:BevjcsBölcs!L27)</f>
        <v>0</v>
      </c>
      <c r="M27" s="566">
        <v>206134</v>
      </c>
      <c r="N27" s="707">
        <f t="shared" si="0"/>
        <v>100255</v>
      </c>
    </row>
    <row r="28" spans="1:14" ht="13.5" thickBot="1">
      <c r="A28" s="262"/>
      <c r="B28" s="263">
        <v>7</v>
      </c>
      <c r="C28" s="96" t="s">
        <v>714</v>
      </c>
      <c r="D28" s="65">
        <f>SUM(BevjcsKözpontiÓvoda:BevjcsBölcs!D28)</f>
        <v>0</v>
      </c>
      <c r="E28" s="570">
        <f>SUM(BevjcsPOLGHIV:BevjcsBölcs!E28)</f>
        <v>0</v>
      </c>
      <c r="F28" s="570">
        <f>SUM(BevjcsPOLGHIV:BevjcsBölcs!F28)</f>
        <v>0</v>
      </c>
      <c r="G28" s="570">
        <f>SUM(BevjcsPOLGHIV:BevjcsBölcs!G28)</f>
        <v>0</v>
      </c>
      <c r="H28" s="663">
        <f>SUM(F28:G28)</f>
        <v>0</v>
      </c>
      <c r="I28" s="662">
        <f>SUM(BevjcsKözpontiÓvoda:BevjcsBölcs!I28)</f>
        <v>0</v>
      </c>
      <c r="J28" s="1491"/>
      <c r="K28" s="570">
        <f>SUM(BevjcsPOLGHIV:BevjcsBölcs!K28)</f>
        <v>0</v>
      </c>
      <c r="L28" s="570">
        <f>SUM(BevjcsPOLGHIV:BevjcsBölcs!L28)</f>
        <v>0</v>
      </c>
      <c r="M28" s="566">
        <v>0</v>
      </c>
      <c r="N28" s="707">
        <f t="shared" si="0"/>
        <v>0</v>
      </c>
    </row>
    <row r="29" spans="1:14" ht="13.5" thickBot="1">
      <c r="A29" s="266"/>
      <c r="B29" s="267"/>
      <c r="C29" s="72" t="s">
        <v>734</v>
      </c>
      <c r="D29" s="73">
        <f>SUM(D24:D28)</f>
        <v>852640</v>
      </c>
      <c r="E29" s="73">
        <f>SUM(E24:E28)</f>
        <v>1590974</v>
      </c>
      <c r="F29" s="73">
        <f t="shared" ref="F29:L29" si="2">SUM(F24:F28)</f>
        <v>1874050</v>
      </c>
      <c r="G29" s="73">
        <f t="shared" si="2"/>
        <v>5697</v>
      </c>
      <c r="H29" s="73">
        <f t="shared" si="2"/>
        <v>1879747</v>
      </c>
      <c r="I29" s="73">
        <f t="shared" si="2"/>
        <v>0</v>
      </c>
      <c r="J29" s="1492">
        <f>I29/H29</f>
        <v>0</v>
      </c>
      <c r="K29" s="342">
        <f t="shared" si="2"/>
        <v>220375</v>
      </c>
      <c r="L29" s="73">
        <f t="shared" si="2"/>
        <v>61771</v>
      </c>
      <c r="M29" s="566">
        <v>1562633</v>
      </c>
      <c r="N29" s="707">
        <f t="shared" si="0"/>
        <v>-28341</v>
      </c>
    </row>
    <row r="30" spans="1:14">
      <c r="A30" s="271">
        <v>4</v>
      </c>
      <c r="B30" s="272"/>
      <c r="C30" s="273" t="s">
        <v>746</v>
      </c>
      <c r="D30" s="1082"/>
      <c r="E30" s="570">
        <f>SUM(BevjcsPOLGHIV:BevjcsBölcs!E30)</f>
        <v>0</v>
      </c>
      <c r="F30" s="727"/>
      <c r="G30" s="727"/>
      <c r="H30" s="726"/>
      <c r="I30" s="728"/>
      <c r="J30" s="1493"/>
      <c r="K30" s="570">
        <f>SUM(BevjcsPOLGHIV:BevjcsBölcs!K30)</f>
        <v>0</v>
      </c>
      <c r="L30" s="570">
        <f>SUM(BevjcsPOLGHIV:BevjcsBölcs!L30)</f>
        <v>0</v>
      </c>
      <c r="M30" s="566">
        <v>0</v>
      </c>
      <c r="N30" s="707">
        <f t="shared" si="0"/>
        <v>0</v>
      </c>
    </row>
    <row r="31" spans="1:14">
      <c r="A31" s="271"/>
      <c r="B31" s="272">
        <v>1</v>
      </c>
      <c r="C31" s="378" t="s">
        <v>546</v>
      </c>
      <c r="D31" s="1082"/>
      <c r="E31" s="570">
        <f>SUM(BevjcsPOLGHIV:BevjcsBölcs!E31)</f>
        <v>0</v>
      </c>
      <c r="F31" s="570">
        <f>SUM(BevjcsPOLGHIV:BevjcsBölcs!F31)</f>
        <v>0</v>
      </c>
      <c r="G31" s="570">
        <f>SUM(BevjcsPOLGHIV:BevjcsBölcs!G31)</f>
        <v>0</v>
      </c>
      <c r="H31" s="570"/>
      <c r="I31" s="661"/>
      <c r="J31" s="1493"/>
      <c r="K31" s="570">
        <f>SUM(BevjcsPOLGHIV:BevjcsBölcs!K31)</f>
        <v>0</v>
      </c>
      <c r="L31" s="570">
        <f>SUM(BevjcsPOLGHIV:BevjcsBölcs!L31)</f>
        <v>0</v>
      </c>
      <c r="M31" s="566">
        <v>0</v>
      </c>
      <c r="N31" s="707">
        <f t="shared" si="0"/>
        <v>0</v>
      </c>
    </row>
    <row r="32" spans="1:14">
      <c r="A32" s="271"/>
      <c r="B32" s="272">
        <v>2</v>
      </c>
      <c r="C32" s="378" t="s">
        <v>547</v>
      </c>
      <c r="D32" s="1082"/>
      <c r="E32" s="570">
        <f>SUM(BevjcsPOLGHIV:BevjcsBölcs!E32)</f>
        <v>0</v>
      </c>
      <c r="F32" s="570">
        <f>SUM(BevjcsPOLGHIV:BevjcsBölcs!F32)</f>
        <v>0</v>
      </c>
      <c r="G32" s="570">
        <f>SUM(BevjcsPOLGHIV:BevjcsBölcs!G32)</f>
        <v>0</v>
      </c>
      <c r="H32" s="570"/>
      <c r="I32" s="661"/>
      <c r="J32" s="1493"/>
      <c r="K32" s="570">
        <f>SUM(BevjcsPOLGHIV:BevjcsBölcs!K32)</f>
        <v>0</v>
      </c>
      <c r="L32" s="570">
        <f>SUM(BevjcsPOLGHIV:BevjcsBölcs!L32)</f>
        <v>0</v>
      </c>
      <c r="M32" s="566">
        <v>0</v>
      </c>
      <c r="N32" s="707">
        <f t="shared" si="0"/>
        <v>0</v>
      </c>
    </row>
    <row r="33" spans="1:14">
      <c r="A33" s="271"/>
      <c r="B33" s="272">
        <v>3</v>
      </c>
      <c r="C33" s="1137" t="s">
        <v>545</v>
      </c>
      <c r="D33" s="1082"/>
      <c r="E33" s="295">
        <f>SUM(E31:E32)</f>
        <v>0</v>
      </c>
      <c r="F33" s="407"/>
      <c r="G33" s="407"/>
      <c r="H33" s="407"/>
      <c r="I33" s="291"/>
      <c r="J33" s="1493"/>
      <c r="K33" s="570">
        <f>SUM(BevjcsPOLGHIV:BevjcsBölcs!K33)</f>
        <v>0</v>
      </c>
      <c r="L33" s="570">
        <f>SUM(BevjcsPOLGHIV:BevjcsBölcs!L33)</f>
        <v>0</v>
      </c>
      <c r="M33" s="566">
        <v>0</v>
      </c>
      <c r="N33" s="707">
        <f t="shared" si="0"/>
        <v>0</v>
      </c>
    </row>
    <row r="34" spans="1:14">
      <c r="A34" s="252"/>
      <c r="B34" s="253">
        <v>4</v>
      </c>
      <c r="C34" s="54" t="s">
        <v>748</v>
      </c>
      <c r="D34" s="1080"/>
      <c r="E34" s="570">
        <f>SUM(BevjcsPOLGHIV:BevjcsBölcs!E34)</f>
        <v>500</v>
      </c>
      <c r="F34" s="570">
        <f>SUM(BevjcsPOLGHIV:BevjcsBölcs!F34)</f>
        <v>500</v>
      </c>
      <c r="G34" s="570">
        <f>SUM(BevjcsPOLGHIV:BevjcsBölcs!G34)</f>
        <v>0</v>
      </c>
      <c r="H34" s="663">
        <f t="shared" ref="H34:H47" si="3">SUM(F34:G34)</f>
        <v>500</v>
      </c>
      <c r="I34" s="662">
        <f>SUM(BevjcsKözpontiÓvoda:BevjcsBölcs!I34)</f>
        <v>0</v>
      </c>
      <c r="J34" s="661"/>
      <c r="K34" s="570">
        <f>SUM(BevjcsPOLGHIV:BevjcsBölcs!K34)</f>
        <v>0</v>
      </c>
      <c r="L34" s="570">
        <f>SUM(BevjcsPOLGHIV:BevjcsBölcs!L34)</f>
        <v>0</v>
      </c>
      <c r="M34" s="566">
        <v>0</v>
      </c>
      <c r="N34" s="707">
        <f t="shared" si="0"/>
        <v>-500</v>
      </c>
    </row>
    <row r="35" spans="1:14">
      <c r="A35" s="252"/>
      <c r="B35" s="253">
        <v>5</v>
      </c>
      <c r="C35" s="54" t="s">
        <v>283</v>
      </c>
      <c r="D35" s="1080"/>
      <c r="E35" s="570">
        <f>SUM(BevjcsPOLGHIV:BevjcsBölcs!E35)</f>
        <v>0</v>
      </c>
      <c r="F35" s="570">
        <f>SUM(BevjcsPOLGHIV:BevjcsBölcs!F35)</f>
        <v>0</v>
      </c>
      <c r="G35" s="570">
        <f>SUM(BevjcsPOLGHIV:BevjcsBölcs!G35)</f>
        <v>0</v>
      </c>
      <c r="H35" s="663">
        <f t="shared" si="3"/>
        <v>0</v>
      </c>
      <c r="I35" s="662">
        <f>SUM(BevjcsKözpontiÓvoda:BevjcsBölcs!I35)</f>
        <v>0</v>
      </c>
      <c r="J35" s="661"/>
      <c r="K35" s="570">
        <f>SUM(BevjcsPOLGHIV:BevjcsBölcs!K35)</f>
        <v>0</v>
      </c>
      <c r="L35" s="570">
        <f>SUM(BevjcsPOLGHIV:BevjcsBölcs!L35)</f>
        <v>0</v>
      </c>
      <c r="M35" s="566">
        <v>0</v>
      </c>
      <c r="N35" s="707">
        <f t="shared" si="0"/>
        <v>0</v>
      </c>
    </row>
    <row r="36" spans="1:14">
      <c r="A36" s="252"/>
      <c r="B36" s="253">
        <v>6</v>
      </c>
      <c r="C36" s="54" t="s">
        <v>128</v>
      </c>
      <c r="D36" s="1080"/>
      <c r="E36" s="570">
        <f>SUM(BevjcsPOLGHIV:BevjcsBölcs!E36)</f>
        <v>0</v>
      </c>
      <c r="F36" s="570">
        <f>SUM(BevjcsPOLGHIV:BevjcsBölcs!F36)</f>
        <v>0</v>
      </c>
      <c r="G36" s="570">
        <f>SUM(BevjcsPOLGHIV:BevjcsBölcs!G36)</f>
        <v>0</v>
      </c>
      <c r="H36" s="663">
        <f t="shared" si="3"/>
        <v>0</v>
      </c>
      <c r="I36" s="662">
        <f>SUM(BevjcsKözpontiÓvoda:BevjcsBölcs!I36)</f>
        <v>0</v>
      </c>
      <c r="J36" s="661"/>
      <c r="K36" s="570">
        <f>SUM(BevjcsPOLGHIV:BevjcsBölcs!K36)</f>
        <v>0</v>
      </c>
      <c r="L36" s="570">
        <f>SUM(BevjcsPOLGHIV:BevjcsBölcs!L36)</f>
        <v>0</v>
      </c>
      <c r="M36" s="566">
        <v>0</v>
      </c>
      <c r="N36" s="707">
        <f t="shared" si="0"/>
        <v>0</v>
      </c>
    </row>
    <row r="37" spans="1:14">
      <c r="A37" s="252"/>
      <c r="B37" s="253">
        <v>7</v>
      </c>
      <c r="C37" s="54" t="s">
        <v>129</v>
      </c>
      <c r="D37" s="1080"/>
      <c r="E37" s="570">
        <f>SUM(BevjcsPOLGHIV:BevjcsBölcs!E37)</f>
        <v>0</v>
      </c>
      <c r="F37" s="570">
        <f>SUM(BevjcsPOLGHIV:BevjcsBölcs!F37)</f>
        <v>0</v>
      </c>
      <c r="G37" s="570">
        <f>SUM(BevjcsPOLGHIV:BevjcsBölcs!G37)</f>
        <v>0</v>
      </c>
      <c r="H37" s="663">
        <f t="shared" si="3"/>
        <v>0</v>
      </c>
      <c r="I37" s="662">
        <f>SUM(BevjcsKözpontiÓvoda:BevjcsBölcs!I37)</f>
        <v>0</v>
      </c>
      <c r="J37" s="661"/>
      <c r="K37" s="570">
        <f>SUM(BevjcsPOLGHIV:BevjcsBölcs!K37)</f>
        <v>0</v>
      </c>
      <c r="L37" s="570">
        <f>SUM(BevjcsPOLGHIV:BevjcsBölcs!L37)</f>
        <v>0</v>
      </c>
      <c r="M37" s="566">
        <v>0</v>
      </c>
      <c r="N37" s="707">
        <f t="shared" si="0"/>
        <v>0</v>
      </c>
    </row>
    <row r="38" spans="1:14">
      <c r="A38" s="252"/>
      <c r="B38" s="253"/>
      <c r="C38" s="296" t="s">
        <v>130</v>
      </c>
      <c r="D38" s="1083"/>
      <c r="E38" s="297">
        <f>SUM(E36:E37)</f>
        <v>0</v>
      </c>
      <c r="F38" s="675">
        <f>SUM(F36:F37)</f>
        <v>0</v>
      </c>
      <c r="G38" s="675">
        <f>SUM(G36:G37)</f>
        <v>0</v>
      </c>
      <c r="H38" s="675">
        <f t="shared" si="3"/>
        <v>0</v>
      </c>
      <c r="I38" s="676">
        <f>SUM(I36:I37)</f>
        <v>0</v>
      </c>
      <c r="J38" s="1490"/>
      <c r="K38" s="570">
        <f>SUM(BevjcsPOLGHIV:BevjcsBölcs!K38)</f>
        <v>0</v>
      </c>
      <c r="L38" s="570">
        <f>SUM(BevjcsPOLGHIV:BevjcsBölcs!L38)</f>
        <v>0</v>
      </c>
      <c r="M38" s="566">
        <v>0</v>
      </c>
      <c r="N38" s="707">
        <f t="shared" si="0"/>
        <v>0</v>
      </c>
    </row>
    <row r="39" spans="1:14">
      <c r="A39" s="252"/>
      <c r="B39" s="253">
        <v>8</v>
      </c>
      <c r="C39" s="54" t="s">
        <v>752</v>
      </c>
      <c r="D39" s="1080"/>
      <c r="E39" s="570">
        <f>SUM(BevjcsPOLGHIV:BevjcsBölcs!E39)</f>
        <v>0</v>
      </c>
      <c r="F39" s="570">
        <f>SUM(BevjcsPOLGHIV:BevjcsBölcs!F39)</f>
        <v>0</v>
      </c>
      <c r="G39" s="570">
        <f>SUM(BevjcsPOLGHIV:BevjcsBölcs!G39)</f>
        <v>0</v>
      </c>
      <c r="H39" s="663">
        <f t="shared" si="3"/>
        <v>0</v>
      </c>
      <c r="I39" s="662">
        <f>SUM(BevjcsKözpontiÓvoda:BevjcsBölcs!I39)</f>
        <v>0</v>
      </c>
      <c r="J39" s="1490"/>
      <c r="K39" s="570">
        <f>SUM(BevjcsPOLGHIV:BevjcsBölcs!K39)</f>
        <v>0</v>
      </c>
      <c r="L39" s="570">
        <f>SUM(BevjcsPOLGHIV:BevjcsBölcs!L39)</f>
        <v>0</v>
      </c>
      <c r="M39" s="566">
        <v>0</v>
      </c>
      <c r="N39" s="707">
        <f t="shared" si="0"/>
        <v>0</v>
      </c>
    </row>
    <row r="40" spans="1:14">
      <c r="A40" s="252"/>
      <c r="B40" s="253"/>
      <c r="C40" s="61" t="s">
        <v>754</v>
      </c>
      <c r="D40" s="1079"/>
      <c r="E40" s="570">
        <f>SUM(BevjcsPOLGHIV:BevjcsBölcs!E40)</f>
        <v>0</v>
      </c>
      <c r="F40" s="570">
        <f>SUM(BevjcsPOLGHIV:BevjcsBölcs!F40)</f>
        <v>0</v>
      </c>
      <c r="G40" s="570">
        <f>SUM(BevjcsPOLGHIV:BevjcsBölcs!G40)</f>
        <v>0</v>
      </c>
      <c r="H40" s="663">
        <f t="shared" si="3"/>
        <v>0</v>
      </c>
      <c r="I40" s="662">
        <f>SUM(BevjcsKözpontiÓvoda:BevjcsBölcs!I40)</f>
        <v>0</v>
      </c>
      <c r="J40" s="1490"/>
      <c r="K40" s="570">
        <f>SUM(BevjcsPOLGHIV:BevjcsBölcs!K40)</f>
        <v>0</v>
      </c>
      <c r="L40" s="570">
        <f>SUM(BevjcsPOLGHIV:BevjcsBölcs!L40)</f>
        <v>0</v>
      </c>
      <c r="M40" s="566">
        <v>0</v>
      </c>
      <c r="N40" s="707">
        <f t="shared" si="0"/>
        <v>0</v>
      </c>
    </row>
    <row r="41" spans="1:14">
      <c r="A41" s="252"/>
      <c r="B41" s="253">
        <v>9</v>
      </c>
      <c r="C41" s="54" t="s">
        <v>756</v>
      </c>
      <c r="D41" s="1080"/>
      <c r="E41" s="570">
        <f>SUM(BevjcsPOLGHIV:BevjcsBölcs!E41)</f>
        <v>0</v>
      </c>
      <c r="F41" s="570">
        <f>SUM(BevjcsPOLGHIV:BevjcsBölcs!F41)</f>
        <v>0</v>
      </c>
      <c r="G41" s="570">
        <f>SUM(BevjcsPOLGHIV:BevjcsBölcs!G41)</f>
        <v>0</v>
      </c>
      <c r="H41" s="663">
        <f t="shared" si="3"/>
        <v>0</v>
      </c>
      <c r="I41" s="662">
        <f>SUM(BevjcsKözpontiÓvoda:BevjcsBölcs!I41)</f>
        <v>0</v>
      </c>
      <c r="J41" s="1490"/>
      <c r="K41" s="570">
        <f>SUM(BevjcsPOLGHIV:BevjcsBölcs!K41)</f>
        <v>0</v>
      </c>
      <c r="L41" s="570">
        <f>SUM(BevjcsPOLGHIV:BevjcsBölcs!L41)</f>
        <v>0</v>
      </c>
      <c r="M41" s="566">
        <v>0</v>
      </c>
      <c r="N41" s="707">
        <f t="shared" si="0"/>
        <v>0</v>
      </c>
    </row>
    <row r="42" spans="1:14">
      <c r="A42" s="252"/>
      <c r="B42" s="253"/>
      <c r="C42" s="296" t="s">
        <v>131</v>
      </c>
      <c r="D42" s="1083"/>
      <c r="E42" s="297">
        <f>E34+E35+E40+E41</f>
        <v>500</v>
      </c>
      <c r="F42" s="675">
        <f>F34+F35+F40+F41</f>
        <v>500</v>
      </c>
      <c r="G42" s="675">
        <f>G34+G35+G40+G41</f>
        <v>0</v>
      </c>
      <c r="H42" s="675">
        <f t="shared" si="3"/>
        <v>500</v>
      </c>
      <c r="I42" s="676">
        <f>I34+I35+I40+I41</f>
        <v>0</v>
      </c>
      <c r="J42" s="1490"/>
      <c r="K42" s="570">
        <f>SUM(BevjcsPOLGHIV:BevjcsBölcs!K42)</f>
        <v>0</v>
      </c>
      <c r="L42" s="570">
        <f>SUM(BevjcsPOLGHIV:BevjcsBölcs!L42)</f>
        <v>0</v>
      </c>
      <c r="M42" s="566">
        <v>0</v>
      </c>
      <c r="N42" s="707">
        <f t="shared" si="0"/>
        <v>-500</v>
      </c>
    </row>
    <row r="43" spans="1:14">
      <c r="A43" s="252"/>
      <c r="B43" s="253">
        <v>10</v>
      </c>
      <c r="C43" s="54" t="s">
        <v>760</v>
      </c>
      <c r="D43" s="1080"/>
      <c r="E43" s="570">
        <f>SUM(BevjcsPOLGHIV:BevjcsBölcs!E43)</f>
        <v>0</v>
      </c>
      <c r="F43" s="570">
        <f>SUM(BevjcsPOLGHIV:BevjcsBölcs!F43)</f>
        <v>0</v>
      </c>
      <c r="G43" s="570">
        <f>SUM(BevjcsPOLGHIV:BevjcsBölcs!G43)</f>
        <v>0</v>
      </c>
      <c r="H43" s="663">
        <f t="shared" si="3"/>
        <v>0</v>
      </c>
      <c r="I43" s="662">
        <f>SUM(BevjcsKözpontiÓvoda:BevjcsBölcs!I43)</f>
        <v>0</v>
      </c>
      <c r="J43" s="1490"/>
      <c r="K43" s="570">
        <f>SUM(BevjcsPOLGHIV:BevjcsBölcs!K43)</f>
        <v>0</v>
      </c>
      <c r="L43" s="570">
        <f>SUM(BevjcsPOLGHIV:BevjcsBölcs!L43)</f>
        <v>0</v>
      </c>
      <c r="M43" s="566">
        <v>0</v>
      </c>
      <c r="N43" s="707">
        <f t="shared" si="0"/>
        <v>0</v>
      </c>
    </row>
    <row r="44" spans="1:14">
      <c r="A44" s="252"/>
      <c r="B44" s="253">
        <v>11</v>
      </c>
      <c r="C44" s="54" t="s">
        <v>762</v>
      </c>
      <c r="D44" s="55">
        <f>SUM(BevjcsKözpontiÓvoda:BevjcsBölcs!D44)</f>
        <v>0</v>
      </c>
      <c r="E44" s="570">
        <f>SUM(BevjcsPOLGHIV:BevjcsBölcs!E44)</f>
        <v>47715</v>
      </c>
      <c r="F44" s="570">
        <f>SUM(BevjcsPOLGHIV:BevjcsBölcs!F44)</f>
        <v>58216</v>
      </c>
      <c r="G44" s="570">
        <f>SUM(BevjcsPOLGHIV:BevjcsBölcs!G44)</f>
        <v>0</v>
      </c>
      <c r="H44" s="663">
        <f t="shared" si="3"/>
        <v>58216</v>
      </c>
      <c r="I44" s="662">
        <f>SUM(BevjcsKözpontiÓvoda:BevjcsBölcs!I44)</f>
        <v>0</v>
      </c>
      <c r="J44" s="1490">
        <f>I44/H44</f>
        <v>0</v>
      </c>
      <c r="K44" s="570">
        <f>SUM(BevjcsPOLGHIV:BevjcsBölcs!K44)</f>
        <v>1675</v>
      </c>
      <c r="L44" s="570">
        <f>SUM(BevjcsPOLGHIV:BevjcsBölcs!L44)</f>
        <v>0</v>
      </c>
      <c r="M44" s="566">
        <v>0</v>
      </c>
      <c r="N44" s="707">
        <f t="shared" si="0"/>
        <v>-47715</v>
      </c>
    </row>
    <row r="45" spans="1:14">
      <c r="A45" s="252"/>
      <c r="B45" s="253">
        <v>12</v>
      </c>
      <c r="C45" s="54" t="s">
        <v>765</v>
      </c>
      <c r="D45" s="55">
        <f>SUM(BevjcsKözpontiÓvoda:BevjcsBölcs!D45)</f>
        <v>0</v>
      </c>
      <c r="E45" s="570">
        <f>SUM(BevjcsPOLGHIV:BevjcsBölcs!E45)</f>
        <v>0</v>
      </c>
      <c r="F45" s="570">
        <f>SUM(BevjcsPOLGHIV:BevjcsBölcs!F45)</f>
        <v>0</v>
      </c>
      <c r="G45" s="570">
        <f>SUM(BevjcsPOLGHIV:BevjcsBölcs!G45)</f>
        <v>0</v>
      </c>
      <c r="H45" s="663">
        <f t="shared" si="3"/>
        <v>0</v>
      </c>
      <c r="I45" s="662">
        <f>SUM(BevjcsKözpontiÓvoda:BevjcsBölcs!I45)</f>
        <v>0</v>
      </c>
      <c r="J45" s="1490"/>
      <c r="K45" s="570">
        <f>SUM(BevjcsPOLGHIV:BevjcsBölcs!K45)</f>
        <v>0</v>
      </c>
      <c r="L45" s="570">
        <f>SUM(BevjcsPOLGHIV:BevjcsBölcs!L45)</f>
        <v>0</v>
      </c>
      <c r="M45" s="566">
        <v>0</v>
      </c>
      <c r="N45" s="707">
        <f t="shared" si="0"/>
        <v>0</v>
      </c>
    </row>
    <row r="46" spans="1:14" ht="13.5" thickBot="1">
      <c r="A46" s="262"/>
      <c r="B46" s="263"/>
      <c r="C46" s="300" t="s">
        <v>767</v>
      </c>
      <c r="D46" s="1096">
        <f>SUM(D44:D45)</f>
        <v>0</v>
      </c>
      <c r="E46" s="301">
        <f>SUM(E44:E45)</f>
        <v>47715</v>
      </c>
      <c r="F46" s="677">
        <f>SUM(F44:F45)</f>
        <v>58216</v>
      </c>
      <c r="G46" s="677">
        <f>SUM(G44:G45)</f>
        <v>0</v>
      </c>
      <c r="H46" s="677">
        <f t="shared" si="3"/>
        <v>58216</v>
      </c>
      <c r="I46" s="678">
        <f>SUM(I44:I45)</f>
        <v>0</v>
      </c>
      <c r="J46" s="1491">
        <f>I46/H46</f>
        <v>0</v>
      </c>
      <c r="K46" s="570">
        <f>SUM(BevjcsPOLGHIV:BevjcsBölcs!K46)</f>
        <v>1675</v>
      </c>
      <c r="L46" s="570">
        <f>SUM(BevjcsPOLGHIV:BevjcsBölcs!L46)</f>
        <v>0</v>
      </c>
      <c r="M46" s="566">
        <v>0</v>
      </c>
      <c r="N46" s="707">
        <f t="shared" si="0"/>
        <v>-47715</v>
      </c>
    </row>
    <row r="47" spans="1:14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48215</v>
      </c>
      <c r="F47" s="672">
        <f>F42+F43+F46</f>
        <v>58716</v>
      </c>
      <c r="G47" s="672">
        <f>G42+G43+G46</f>
        <v>0</v>
      </c>
      <c r="H47" s="672">
        <f t="shared" si="3"/>
        <v>58716</v>
      </c>
      <c r="I47" s="679">
        <f>I42+I43+I46</f>
        <v>0</v>
      </c>
      <c r="J47" s="1495">
        <f>I47/H47</f>
        <v>0</v>
      </c>
      <c r="K47" s="690"/>
      <c r="L47" s="774"/>
      <c r="M47" s="566">
        <v>0</v>
      </c>
      <c r="N47" s="707">
        <f t="shared" si="0"/>
        <v>-48215</v>
      </c>
    </row>
    <row r="48" spans="1:14">
      <c r="A48" s="271"/>
      <c r="B48" s="272"/>
      <c r="C48" s="378"/>
      <c r="D48" s="1085"/>
      <c r="E48" s="295"/>
      <c r="F48" s="674"/>
      <c r="G48" s="674"/>
      <c r="H48" s="407"/>
      <c r="I48" s="291"/>
      <c r="J48" s="1496"/>
      <c r="K48" s="1483"/>
      <c r="L48" s="775"/>
      <c r="N48" s="707">
        <f t="shared" si="0"/>
        <v>0</v>
      </c>
    </row>
    <row r="49" spans="1:14" ht="16.5" thickBot="1">
      <c r="A49" s="680"/>
      <c r="B49" s="681"/>
      <c r="C49" s="682" t="s">
        <v>284</v>
      </c>
      <c r="D49" s="683">
        <f>D16+D22+D29+D47</f>
        <v>1161560</v>
      </c>
      <c r="E49" s="683">
        <f>E16+E22+E29+E47</f>
        <v>2024829</v>
      </c>
      <c r="F49" s="683">
        <f t="shared" ref="F49:L49" si="4">F16+F22+F29+F47</f>
        <v>2320526</v>
      </c>
      <c r="G49" s="683">
        <f t="shared" si="4"/>
        <v>6392</v>
      </c>
      <c r="H49" s="683">
        <f t="shared" si="4"/>
        <v>2326918</v>
      </c>
      <c r="I49" s="683">
        <f t="shared" si="4"/>
        <v>0</v>
      </c>
      <c r="J49" s="1497">
        <f>I49/H49</f>
        <v>0</v>
      </c>
      <c r="K49" s="1484">
        <f t="shared" si="4"/>
        <v>453491</v>
      </c>
      <c r="L49" s="683">
        <f t="shared" si="4"/>
        <v>61771</v>
      </c>
      <c r="M49" s="566">
        <v>1954062</v>
      </c>
      <c r="N49" s="707">
        <f t="shared" si="0"/>
        <v>-70767</v>
      </c>
    </row>
    <row r="50" spans="1:14" ht="16.5" thickBot="1">
      <c r="A50" s="684"/>
      <c r="B50" s="685"/>
      <c r="C50" s="686" t="s">
        <v>135</v>
      </c>
      <c r="D50" s="993"/>
      <c r="E50" s="687"/>
      <c r="F50" s="688"/>
      <c r="G50" s="688"/>
      <c r="H50" s="689"/>
      <c r="I50" s="690"/>
      <c r="J50" s="1496"/>
      <c r="K50" s="291"/>
      <c r="L50" s="783"/>
      <c r="N50" s="707">
        <f t="shared" si="0"/>
        <v>0</v>
      </c>
    </row>
    <row r="51" spans="1:14" ht="13.5" thickBot="1">
      <c r="A51" s="691">
        <v>5</v>
      </c>
      <c r="B51" s="692"/>
      <c r="C51" s="419" t="s">
        <v>285</v>
      </c>
      <c r="D51" s="420">
        <f>SUM(D52:D54)</f>
        <v>1161560</v>
      </c>
      <c r="E51" s="420">
        <f>SUM(E52:E54)</f>
        <v>2000832</v>
      </c>
      <c r="F51" s="420">
        <f t="shared" ref="F51:L51" si="5">SUM(F52:F54)</f>
        <v>2255427</v>
      </c>
      <c r="G51" s="420">
        <f t="shared" si="5"/>
        <v>1398</v>
      </c>
      <c r="H51" s="420">
        <f t="shared" si="5"/>
        <v>2256825</v>
      </c>
      <c r="I51" s="420">
        <f t="shared" si="5"/>
        <v>0</v>
      </c>
      <c r="J51" s="1463">
        <f>I51/H51</f>
        <v>0</v>
      </c>
      <c r="K51" s="431">
        <f t="shared" si="5"/>
        <v>447171</v>
      </c>
      <c r="L51" s="420">
        <f t="shared" si="5"/>
        <v>61771</v>
      </c>
      <c r="M51" s="566">
        <v>1950812</v>
      </c>
      <c r="N51" s="707">
        <f t="shared" si="0"/>
        <v>-50020</v>
      </c>
    </row>
    <row r="52" spans="1:14">
      <c r="A52" s="693"/>
      <c r="B52" s="694">
        <v>1</v>
      </c>
      <c r="C52" s="695" t="s">
        <v>61</v>
      </c>
      <c r="D52" s="62">
        <f>SUM(BevjcsKözpontiÓvoda:BevjcsBölcs!D52)</f>
        <v>601277</v>
      </c>
      <c r="E52" s="570">
        <f>SUM(BevjcsPOLGHIV:BevjcsBölcs!E52)</f>
        <v>1203680</v>
      </c>
      <c r="F52" s="570">
        <f>SUM(BevjcsPOLGHIV:BevjcsBölcs!F52)</f>
        <v>1353951</v>
      </c>
      <c r="G52" s="570">
        <f>SUM(BevjcsPOLGHIV:BevjcsBölcs!G52)</f>
        <v>1934</v>
      </c>
      <c r="H52" s="663">
        <f t="shared" ref="H52:H64" si="6">SUM(F52:G52)</f>
        <v>1355885</v>
      </c>
      <c r="I52" s="662">
        <f>SUM(BevjcsKözpontiÓvoda:BevjcsBölcs!I52)</f>
        <v>0</v>
      </c>
      <c r="J52" s="1493">
        <f>I52/H52</f>
        <v>0</v>
      </c>
      <c r="K52" s="570">
        <f>SUM(BevjcsPOLGHIV:BevjcsBölcs!K52)</f>
        <v>245121</v>
      </c>
      <c r="L52" s="570">
        <f>SUM(BevjcsPOLGHIV:BevjcsBölcs!L52)</f>
        <v>42163</v>
      </c>
      <c r="M52" s="566">
        <v>997495</v>
      </c>
      <c r="N52" s="707">
        <f t="shared" si="0"/>
        <v>-206185</v>
      </c>
    </row>
    <row r="53" spans="1:14">
      <c r="A53" s="574"/>
      <c r="B53" s="575">
        <v>2</v>
      </c>
      <c r="C53" s="649" t="s">
        <v>30</v>
      </c>
      <c r="D53" s="62">
        <f>SUM(BevjcsKözpontiÓvoda:BevjcsBölcs!D53)</f>
        <v>156840</v>
      </c>
      <c r="E53" s="570">
        <f>SUM(BevjcsPOLGHIV:BevjcsBölcs!E53)</f>
        <v>235934</v>
      </c>
      <c r="F53" s="570">
        <f>SUM(BevjcsPOLGHIV:BevjcsBölcs!F53)</f>
        <v>260861</v>
      </c>
      <c r="G53" s="570">
        <f>SUM(BevjcsPOLGHIV:BevjcsBölcs!G53)</f>
        <v>-3081</v>
      </c>
      <c r="H53" s="663">
        <f t="shared" si="6"/>
        <v>257780</v>
      </c>
      <c r="I53" s="662">
        <f>SUM(BevjcsKözpontiÓvoda:BevjcsBölcs!I53)</f>
        <v>0</v>
      </c>
      <c r="J53" s="1490">
        <f>I53/H53</f>
        <v>0</v>
      </c>
      <c r="K53" s="570">
        <f>SUM(BevjcsPOLGHIV:BevjcsBölcs!K53)</f>
        <v>49400</v>
      </c>
      <c r="L53" s="570">
        <f>SUM(BevjcsPOLGHIV:BevjcsBölcs!L53)</f>
        <v>8443</v>
      </c>
      <c r="M53" s="566">
        <v>254717</v>
      </c>
      <c r="N53" s="707">
        <f t="shared" si="0"/>
        <v>18783</v>
      </c>
    </row>
    <row r="54" spans="1:14" ht="13.5" thickBot="1">
      <c r="A54" s="574"/>
      <c r="B54" s="575">
        <v>3</v>
      </c>
      <c r="C54" s="649" t="s">
        <v>63</v>
      </c>
      <c r="D54" s="62">
        <f>SUM(BevjcsKözpontiÓvoda:BevjcsBölcs!D54)</f>
        <v>403443</v>
      </c>
      <c r="E54" s="570">
        <f>SUM(BevjcsPOLGHIV:BevjcsBölcs!E54)</f>
        <v>561218</v>
      </c>
      <c r="F54" s="570">
        <f>SUM(BevjcsPOLGHIV:BevjcsBölcs!F54)</f>
        <v>640615</v>
      </c>
      <c r="G54" s="570">
        <f>SUM(BevjcsPOLGHIV:BevjcsBölcs!G54)</f>
        <v>2545</v>
      </c>
      <c r="H54" s="663">
        <f t="shared" si="6"/>
        <v>643160</v>
      </c>
      <c r="I54" s="662">
        <f>SUM(BevjcsKözpontiÓvoda:BevjcsBölcs!I54)</f>
        <v>0</v>
      </c>
      <c r="J54" s="1490">
        <f>I54/H54</f>
        <v>0</v>
      </c>
      <c r="K54" s="570">
        <f>SUM(BevjcsPOLGHIV:BevjcsBölcs!K54)</f>
        <v>152650</v>
      </c>
      <c r="L54" s="570">
        <f>SUM(BevjcsPOLGHIV:BevjcsBölcs!L54)</f>
        <v>11165</v>
      </c>
      <c r="M54" s="566">
        <v>698600</v>
      </c>
      <c r="N54" s="707">
        <f t="shared" si="0"/>
        <v>137382</v>
      </c>
    </row>
    <row r="55" spans="1:14" ht="13.5" thickBot="1">
      <c r="A55" s="691">
        <v>6</v>
      </c>
      <c r="B55" s="692"/>
      <c r="C55" s="419" t="s">
        <v>286</v>
      </c>
      <c r="D55" s="420">
        <f>SUM(D56:D60)</f>
        <v>0</v>
      </c>
      <c r="E55" s="420">
        <f>SUM(E56:E60)</f>
        <v>5730</v>
      </c>
      <c r="F55" s="430">
        <f>SUM(F56:F60)</f>
        <v>5730</v>
      </c>
      <c r="G55" s="430">
        <f>SUM(G56:G60)</f>
        <v>0</v>
      </c>
      <c r="H55" s="430">
        <f t="shared" si="6"/>
        <v>5730</v>
      </c>
      <c r="I55" s="696">
        <f>SUM(I57:I60)</f>
        <v>0</v>
      </c>
      <c r="J55" s="1492">
        <f>I55/H55</f>
        <v>0</v>
      </c>
      <c r="K55" s="690"/>
      <c r="L55" s="774"/>
      <c r="M55" s="566">
        <v>0</v>
      </c>
      <c r="N55" s="707">
        <f t="shared" si="0"/>
        <v>-5730</v>
      </c>
    </row>
    <row r="56" spans="1:14">
      <c r="A56" s="697"/>
      <c r="B56" s="698">
        <v>1</v>
      </c>
      <c r="C56" s="699" t="s">
        <v>711</v>
      </c>
      <c r="D56" s="62">
        <f>SUM(BevjcsKözpontiÓvoda:BevjcsBölcs!D56)</f>
        <v>0</v>
      </c>
      <c r="E56" s="570">
        <f>SUM(BevjcsPOLGHIV:BevjcsBölcs!E56)</f>
        <v>5730</v>
      </c>
      <c r="F56" s="570">
        <f>SUM(BevjcsPOLGHIV:BevjcsBölcs!F56)</f>
        <v>5730</v>
      </c>
      <c r="G56" s="570">
        <f>SUM(BevjcsPOLGHIV:BevjcsBölcs!G56)</f>
        <v>0</v>
      </c>
      <c r="H56" s="663">
        <f t="shared" si="6"/>
        <v>5730</v>
      </c>
      <c r="I56" s="700">
        <f>SUM(BevjcsKözpontiÓvoda:BevjcsBölcs!I56)</f>
        <v>0</v>
      </c>
      <c r="J56" s="1498"/>
      <c r="K56" s="570">
        <f>SUM(BevjcsPOLGHIV:BevjcsBölcs!K56)</f>
        <v>5730</v>
      </c>
      <c r="L56" s="570">
        <f>SUM(BevjcsPOLGHIV:BevjcsBölcs!L56)</f>
        <v>0</v>
      </c>
      <c r="M56" s="566">
        <v>0</v>
      </c>
      <c r="N56" s="707">
        <f t="shared" si="0"/>
        <v>-5730</v>
      </c>
    </row>
    <row r="57" spans="1:14">
      <c r="A57" s="693"/>
      <c r="B57" s="694">
        <v>2</v>
      </c>
      <c r="C57" s="695" t="s">
        <v>712</v>
      </c>
      <c r="D57" s="62">
        <f>SUM(BevjcsKözpontiÓvoda:BevjcsBölcs!D57)</f>
        <v>0</v>
      </c>
      <c r="E57" s="570">
        <f>SUM(BevjcsPOLGHIV:BevjcsBölcs!E57)</f>
        <v>0</v>
      </c>
      <c r="F57" s="570">
        <f>SUM(BevjcsPOLGHIV:BevjcsBölcs!F57)</f>
        <v>0</v>
      </c>
      <c r="G57" s="570">
        <f>SUM(BevjcsPOLGHIV:BevjcsBölcs!G57)</f>
        <v>0</v>
      </c>
      <c r="H57" s="663">
        <f t="shared" si="6"/>
        <v>0</v>
      </c>
      <c r="I57" s="662">
        <f>SUM(BevjcsKözpontiÓvoda:BevjcsBölcs!I57)</f>
        <v>0</v>
      </c>
      <c r="J57" s="1493"/>
      <c r="K57" s="570">
        <f>SUM(BevjcsPOLGHIV:BevjcsBölcs!K57)</f>
        <v>0</v>
      </c>
      <c r="L57" s="570">
        <f>SUM(BevjcsPOLGHIV:BevjcsBölcs!L57)</f>
        <v>0</v>
      </c>
      <c r="M57" s="566">
        <v>0</v>
      </c>
      <c r="N57" s="707">
        <f t="shared" si="0"/>
        <v>0</v>
      </c>
    </row>
    <row r="58" spans="1:14">
      <c r="A58" s="574"/>
      <c r="B58" s="575">
        <v>3</v>
      </c>
      <c r="C58" s="649" t="s">
        <v>287</v>
      </c>
      <c r="D58" s="62"/>
      <c r="E58" s="570">
        <f>SUM(BevjcsPOLGHIV:BevjcsBölcs!E58)</f>
        <v>0</v>
      </c>
      <c r="F58" s="570">
        <f>SUM(BevjcsPOLGHIV:BevjcsBölcs!F58)</f>
        <v>0</v>
      </c>
      <c r="G58" s="570">
        <f>SUM(BevjcsPOLGHIV:BevjcsBölcs!G58)</f>
        <v>0</v>
      </c>
      <c r="H58" s="1694"/>
      <c r="I58" s="662">
        <f>SUM(BevjcsKözpontiÓvoda:BevjcsBölcs!I58)</f>
        <v>0</v>
      </c>
      <c r="J58" s="1490"/>
      <c r="K58" s="570">
        <f>SUM(BevjcsPOLGHIV:BevjcsBölcs!K58)</f>
        <v>0</v>
      </c>
      <c r="L58" s="570">
        <f>SUM(BevjcsPOLGHIV:BevjcsBölcs!L58)</f>
        <v>0</v>
      </c>
      <c r="M58" s="566">
        <v>0</v>
      </c>
      <c r="N58" s="707">
        <f t="shared" si="0"/>
        <v>0</v>
      </c>
    </row>
    <row r="59" spans="1:14">
      <c r="A59" s="701"/>
      <c r="B59" s="694">
        <v>4</v>
      </c>
      <c r="C59" s="1410" t="s">
        <v>710</v>
      </c>
      <c r="D59" s="295"/>
      <c r="E59" s="570">
        <f>SUM(BevjcsPOLGHIV:BevjcsBölcs!E59)</f>
        <v>0</v>
      </c>
      <c r="F59" s="570">
        <f>SUM(BevjcsPOLGHIV:BevjcsBölcs!F59)</f>
        <v>0</v>
      </c>
      <c r="G59" s="570">
        <f>SUM(BevjcsPOLGHIV:BevjcsBölcs!G59)</f>
        <v>0</v>
      </c>
      <c r="H59" s="663">
        <f t="shared" si="6"/>
        <v>0</v>
      </c>
      <c r="I59" s="662">
        <f>SUM(BevjcsKözpontiÓvoda:BevjcsBölcs!I59)</f>
        <v>0</v>
      </c>
      <c r="J59" s="1496" t="e">
        <f>I59/H59</f>
        <v>#DIV/0!</v>
      </c>
      <c r="K59" s="570">
        <f>SUM(BevjcsPOLGHIV:BevjcsBölcs!K59)</f>
        <v>0</v>
      </c>
      <c r="L59" s="570">
        <f>SUM(BevjcsPOLGHIV:BevjcsBölcs!L59)</f>
        <v>0</v>
      </c>
      <c r="M59" s="566">
        <v>0</v>
      </c>
      <c r="N59" s="707">
        <f t="shared" si="0"/>
        <v>0</v>
      </c>
    </row>
    <row r="60" spans="1:14" ht="13.5" thickBot="1">
      <c r="A60" s="704"/>
      <c r="B60" s="705">
        <v>5</v>
      </c>
      <c r="C60" s="706" t="s">
        <v>707</v>
      </c>
      <c r="D60" s="62">
        <f>SUM(BevjcsKözpontiÓvoda:BevjcsBölcs!D59)</f>
        <v>0</v>
      </c>
      <c r="E60" s="570">
        <f>SUM(BevjcsPOLGHIV:BevjcsBölcs!E60)</f>
        <v>0</v>
      </c>
      <c r="F60" s="570">
        <f>SUM(BevjcsPOLGHIV:BevjcsBölcs!F60)</f>
        <v>0</v>
      </c>
      <c r="G60" s="570">
        <f>SUM(BevjcsPOLGHIV:BevjcsBölcs!G60)</f>
        <v>0</v>
      </c>
      <c r="H60" s="663">
        <f t="shared" si="6"/>
        <v>0</v>
      </c>
      <c r="I60" s="570">
        <f>SUM(I61:I63)</f>
        <v>0</v>
      </c>
      <c r="J60" s="1491"/>
      <c r="K60" s="570">
        <f>SUM(BevjcsPOLGHIV:BevjcsBölcs!K60)</f>
        <v>0</v>
      </c>
      <c r="L60" s="570">
        <f>SUM(BevjcsPOLGHIV:BevjcsBölcs!L60)</f>
        <v>0</v>
      </c>
      <c r="M60" s="566">
        <v>0</v>
      </c>
      <c r="N60" s="707">
        <f t="shared" si="0"/>
        <v>0</v>
      </c>
    </row>
    <row r="61" spans="1:14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18267</v>
      </c>
      <c r="F61" s="430">
        <f>SUM(F62:F64)</f>
        <v>59369</v>
      </c>
      <c r="G61" s="430">
        <f>SUM(G62:G64)</f>
        <v>4994</v>
      </c>
      <c r="H61" s="430">
        <f t="shared" si="6"/>
        <v>64363</v>
      </c>
      <c r="I61" s="696">
        <f>SUM(I62:I64)</f>
        <v>0</v>
      </c>
      <c r="J61" s="1492">
        <f>I61/H61</f>
        <v>0</v>
      </c>
      <c r="K61" s="1485"/>
      <c r="L61" s="774"/>
      <c r="M61" s="566">
        <v>3250</v>
      </c>
      <c r="N61" s="707">
        <f t="shared" si="0"/>
        <v>-15017</v>
      </c>
    </row>
    <row r="62" spans="1:14">
      <c r="A62" s="693"/>
      <c r="B62" s="694">
        <v>1</v>
      </c>
      <c r="C62" s="695" t="s">
        <v>142</v>
      </c>
      <c r="D62" s="62">
        <f>SUM(BevjcsKözpontiÓvoda:BevjcsBölcs!D61)</f>
        <v>0</v>
      </c>
      <c r="E62" s="570">
        <f>SUM(BevjcsPOLGHIV:BevjcsBölcs!E62)</f>
        <v>18267</v>
      </c>
      <c r="F62" s="570">
        <f>SUM(BevjcsPOLGHIV:BevjcsBölcs!F62)</f>
        <v>59369</v>
      </c>
      <c r="G62" s="570">
        <f>SUM(BevjcsPOLGHIV:BevjcsBölcs!G62)</f>
        <v>4994</v>
      </c>
      <c r="H62" s="663">
        <f t="shared" si="6"/>
        <v>64363</v>
      </c>
      <c r="I62" s="612">
        <f>SUM(BevjcsKözpontiÓvoda:BevjcsBölcs!I62)</f>
        <v>0</v>
      </c>
      <c r="J62" s="1493">
        <f>I62/H62</f>
        <v>0</v>
      </c>
      <c r="K62" s="570">
        <f>SUM(BevjcsPOLGHIV:BevjcsBölcs!K62)</f>
        <v>2265</v>
      </c>
      <c r="L62" s="570">
        <f>SUM(BevjcsPOLGHIV:BevjcsBölcs!L62)</f>
        <v>0</v>
      </c>
      <c r="M62" s="566">
        <v>3250</v>
      </c>
      <c r="N62" s="707">
        <f t="shared" si="0"/>
        <v>-15017</v>
      </c>
    </row>
    <row r="63" spans="1:14" ht="13.5" thickBot="1">
      <c r="A63" s="701"/>
      <c r="B63" s="702">
        <v>2</v>
      </c>
      <c r="C63" s="466" t="s">
        <v>180</v>
      </c>
      <c r="D63" s="289"/>
      <c r="E63" s="570">
        <f>SUM(BevjcsPOLGHIV:BevjcsBölcs!E63)</f>
        <v>0</v>
      </c>
      <c r="F63" s="570">
        <f>SUM(BevjcsPOLGHIV:BevjcsBölcs!F63)</f>
        <v>0</v>
      </c>
      <c r="G63" s="570">
        <f>SUM(BevjcsPOLGHIV:BevjcsBölcs!G63)</f>
        <v>0</v>
      </c>
      <c r="H63" s="570">
        <f>SUM(BevjcsPOLGHIV:BevjcsBölcs!H63)</f>
        <v>0</v>
      </c>
      <c r="I63" s="1575"/>
      <c r="J63" s="1496"/>
      <c r="K63" s="570"/>
      <c r="L63" s="570"/>
      <c r="N63" s="707"/>
    </row>
    <row r="64" spans="1:14" ht="13.5" thickBot="1">
      <c r="A64" s="579"/>
      <c r="B64" s="580">
        <v>3</v>
      </c>
      <c r="C64" s="1145" t="s">
        <v>143</v>
      </c>
      <c r="D64" s="1662">
        <f>SUM(BevjcsKözpontiÓvoda:BevjcsBölcs!D62)</f>
        <v>0</v>
      </c>
      <c r="E64" s="665">
        <f>SUM(BevjcsPOLGHIV:BevjcsBölcs!E64)</f>
        <v>0</v>
      </c>
      <c r="F64" s="570">
        <f>SUM(BevjcsPOLGHIV:BevjcsBölcs!F64)</f>
        <v>0</v>
      </c>
      <c r="G64" s="570">
        <f>SUM(BevjcsPOLGHIV:BevjcsBölcs!G64)</f>
        <v>0</v>
      </c>
      <c r="H64" s="1572">
        <f t="shared" si="6"/>
        <v>0</v>
      </c>
      <c r="I64" s="291">
        <f>SUM(BevjcsKözpontiÓvoda:BevjcsBölcs!I63)</f>
        <v>0</v>
      </c>
      <c r="J64" s="1491"/>
      <c r="K64" s="570">
        <f>SUM(BevjcsPOLGHIV:BevjcsBölcs!K63)</f>
        <v>0</v>
      </c>
      <c r="L64" s="570">
        <f>SUM(BevjcsPOLGHIV:BevjcsBölcs!L63)</f>
        <v>0</v>
      </c>
      <c r="M64" s="566">
        <v>0</v>
      </c>
      <c r="N64" s="707">
        <f t="shared" si="0"/>
        <v>0</v>
      </c>
    </row>
    <row r="65" spans="1:14" ht="13.5" thickBot="1">
      <c r="A65" s="1150">
        <v>8</v>
      </c>
      <c r="B65" s="1151"/>
      <c r="C65" s="456" t="s">
        <v>551</v>
      </c>
      <c r="D65" s="1152"/>
      <c r="E65" s="1152">
        <f>SUM(E66:E67)</f>
        <v>0</v>
      </c>
      <c r="F65" s="688"/>
      <c r="G65" s="689"/>
      <c r="H65" s="688"/>
      <c r="I65" s="1327"/>
      <c r="J65" s="1494"/>
      <c r="K65" s="1486"/>
      <c r="L65" s="774"/>
      <c r="N65" s="707">
        <f t="shared" si="0"/>
        <v>0</v>
      </c>
    </row>
    <row r="66" spans="1:14">
      <c r="A66" s="701"/>
      <c r="B66" s="702">
        <v>1</v>
      </c>
      <c r="C66" s="703" t="s">
        <v>552</v>
      </c>
      <c r="D66" s="289"/>
      <c r="E66" s="289"/>
      <c r="F66" s="407"/>
      <c r="G66" s="407"/>
      <c r="H66" s="674"/>
      <c r="I66" s="291"/>
      <c r="J66" s="1496"/>
      <c r="K66" s="1487"/>
      <c r="L66" s="781"/>
      <c r="M66" s="566">
        <v>0</v>
      </c>
      <c r="N66" s="707">
        <f t="shared" si="0"/>
        <v>0</v>
      </c>
    </row>
    <row r="67" spans="1:14">
      <c r="A67" s="704"/>
      <c r="B67" s="705">
        <v>2</v>
      </c>
      <c r="C67" s="706" t="s">
        <v>553</v>
      </c>
      <c r="D67" s="264"/>
      <c r="E67" s="264"/>
      <c r="F67" s="1095"/>
      <c r="G67" s="1095"/>
      <c r="H67" s="730"/>
      <c r="I67" s="1076"/>
      <c r="J67" s="1491"/>
      <c r="K67" s="1488"/>
      <c r="L67" s="777"/>
      <c r="M67" s="566">
        <v>0</v>
      </c>
      <c r="N67" s="707">
        <f t="shared" si="0"/>
        <v>0</v>
      </c>
    </row>
    <row r="68" spans="1:14" ht="16.5" thickBot="1">
      <c r="A68" s="680"/>
      <c r="B68" s="681"/>
      <c r="C68" s="682" t="s">
        <v>289</v>
      </c>
      <c r="D68" s="708">
        <f>D51+D55+D61</f>
        <v>1161560</v>
      </c>
      <c r="E68" s="708">
        <f>E51+E55+E61+E65</f>
        <v>2024829</v>
      </c>
      <c r="F68" s="708">
        <f t="shared" ref="F68:L68" si="7">F51+F55+F61+F65</f>
        <v>2320526</v>
      </c>
      <c r="G68" s="708">
        <f t="shared" si="7"/>
        <v>6392</v>
      </c>
      <c r="H68" s="708">
        <f t="shared" si="7"/>
        <v>2326918</v>
      </c>
      <c r="I68" s="708">
        <f t="shared" si="7"/>
        <v>0</v>
      </c>
      <c r="J68" s="1497">
        <f>I68/H68</f>
        <v>0</v>
      </c>
      <c r="K68" s="764">
        <f t="shared" si="7"/>
        <v>447171</v>
      </c>
      <c r="L68" s="708">
        <f t="shared" si="7"/>
        <v>61771</v>
      </c>
      <c r="M68" s="566">
        <v>1954062</v>
      </c>
      <c r="N68" s="707">
        <f t="shared" si="0"/>
        <v>-70767</v>
      </c>
    </row>
    <row r="70" spans="1:14" ht="16.5" hidden="1" thickBot="1">
      <c r="A70" s="345" t="s">
        <v>290</v>
      </c>
      <c r="B70" s="346"/>
      <c r="C70" s="585"/>
      <c r="D70" s="585"/>
      <c r="E70" s="709">
        <f>SUM(BevjcsKözpontiÓvoda:BevjcsBölcs!E68)</f>
        <v>1713475</v>
      </c>
    </row>
    <row r="71" spans="1:14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1" firstPageNumber="18" orientation="portrait" useFirstPageNumber="1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71"/>
  <sheetViews>
    <sheetView workbookViewId="0">
      <selection activeCell="G25" sqref="G25"/>
    </sheetView>
  </sheetViews>
  <sheetFormatPr defaultColWidth="9.140625" defaultRowHeight="12.75"/>
  <cols>
    <col min="1" max="1" width="10.140625" style="566" customWidth="1"/>
    <col min="2" max="2" width="9.140625" style="566"/>
    <col min="3" max="3" width="60.7109375" style="566" customWidth="1"/>
    <col min="4" max="4" width="13" style="566" hidden="1" customWidth="1"/>
    <col min="5" max="5" width="11.855468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291</v>
      </c>
      <c r="E2" s="215"/>
      <c r="G2" s="1135" t="s">
        <v>292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461</v>
      </c>
      <c r="D4" s="989"/>
      <c r="E4" s="710" t="s">
        <v>115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711" t="s">
        <v>121</v>
      </c>
      <c r="D6" s="643" t="s">
        <v>254</v>
      </c>
      <c r="E6" s="230" t="s">
        <v>898</v>
      </c>
      <c r="F6" s="659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713"/>
      <c r="C7" s="714" t="s">
        <v>123</v>
      </c>
      <c r="D7" s="1089"/>
      <c r="E7" s="254"/>
      <c r="F7" s="612"/>
      <c r="G7" s="661"/>
      <c r="H7" s="661"/>
      <c r="I7" s="661"/>
      <c r="J7" s="291"/>
      <c r="K7" s="1320"/>
      <c r="L7" s="777"/>
    </row>
    <row r="8" spans="1:12">
      <c r="A8" s="252">
        <v>1</v>
      </c>
      <c r="B8" s="713"/>
      <c r="C8" s="715" t="s">
        <v>679</v>
      </c>
      <c r="D8" s="1075"/>
      <c r="E8" s="254"/>
      <c r="F8" s="612"/>
      <c r="G8" s="661"/>
      <c r="H8" s="661"/>
      <c r="I8" s="661"/>
      <c r="J8" s="291"/>
      <c r="K8" s="1320"/>
      <c r="L8" s="777"/>
    </row>
    <row r="9" spans="1:12">
      <c r="A9" s="252"/>
      <c r="B9" s="716">
        <v>1</v>
      </c>
      <c r="C9" s="717" t="s">
        <v>718</v>
      </c>
      <c r="D9" s="662">
        <v>6000</v>
      </c>
      <c r="E9" s="62">
        <v>100</v>
      </c>
      <c r="F9" s="62">
        <v>100</v>
      </c>
      <c r="G9" s="661"/>
      <c r="H9" s="663">
        <f>SUM(F9:G9)</f>
        <v>100</v>
      </c>
      <c r="I9" s="661"/>
      <c r="J9" s="291"/>
      <c r="K9" s="1320"/>
      <c r="L9" s="777"/>
    </row>
    <row r="10" spans="1:12">
      <c r="A10" s="252"/>
      <c r="B10" s="716">
        <v>2</v>
      </c>
      <c r="C10" s="54" t="s">
        <v>727</v>
      </c>
      <c r="D10" s="54">
        <v>4000</v>
      </c>
      <c r="E10" s="570">
        <v>2880</v>
      </c>
      <c r="F10" s="570">
        <v>2880</v>
      </c>
      <c r="G10" s="663"/>
      <c r="H10" s="663">
        <f>SUM(F10:G10)</f>
        <v>2880</v>
      </c>
      <c r="I10" s="661"/>
      <c r="J10" s="291"/>
      <c r="K10" s="1320"/>
      <c r="L10" s="777"/>
    </row>
    <row r="11" spans="1:12">
      <c r="A11" s="252"/>
      <c r="B11" s="716">
        <v>3</v>
      </c>
      <c r="C11" s="717" t="s">
        <v>683</v>
      </c>
      <c r="D11" s="54"/>
      <c r="E11" s="570">
        <v>780</v>
      </c>
      <c r="F11" s="570">
        <v>780</v>
      </c>
      <c r="G11" s="663"/>
      <c r="H11" s="663">
        <f>SUM(F11:G11)</f>
        <v>780</v>
      </c>
      <c r="I11" s="661"/>
      <c r="J11" s="291"/>
      <c r="K11" s="1320"/>
      <c r="L11" s="777"/>
    </row>
    <row r="12" spans="1:12">
      <c r="A12" s="252"/>
      <c r="B12" s="716">
        <v>4</v>
      </c>
      <c r="C12" s="717" t="s">
        <v>685</v>
      </c>
      <c r="D12" s="54"/>
      <c r="E12" s="570"/>
      <c r="F12" s="570"/>
      <c r="G12" s="663"/>
      <c r="H12" s="663">
        <f>SUM(F12:G12)</f>
        <v>0</v>
      </c>
      <c r="I12" s="661"/>
      <c r="J12" s="291"/>
      <c r="K12" s="1320"/>
      <c r="L12" s="777"/>
    </row>
    <row r="13" spans="1:12">
      <c r="A13" s="252"/>
      <c r="B13" s="716">
        <v>5</v>
      </c>
      <c r="C13" s="717" t="s">
        <v>715</v>
      </c>
      <c r="D13" s="54"/>
      <c r="E13" s="570"/>
      <c r="F13" s="570"/>
      <c r="G13" s="663"/>
      <c r="H13" s="663">
        <f>SUM(F13:G13)</f>
        <v>0</v>
      </c>
      <c r="I13" s="661"/>
      <c r="J13" s="291"/>
      <c r="K13" s="1320"/>
      <c r="L13" s="777"/>
    </row>
    <row r="14" spans="1:12">
      <c r="A14" s="252"/>
      <c r="B14" s="713"/>
      <c r="C14" s="715" t="s">
        <v>688</v>
      </c>
      <c r="D14" s="55">
        <f t="shared" ref="D14:L14" si="0">SUM(D9:D13)</f>
        <v>10000</v>
      </c>
      <c r="E14" s="570">
        <f t="shared" si="0"/>
        <v>3760</v>
      </c>
      <c r="F14" s="570">
        <f t="shared" si="0"/>
        <v>3760</v>
      </c>
      <c r="G14" s="570">
        <f t="shared" si="0"/>
        <v>0</v>
      </c>
      <c r="H14" s="570">
        <f t="shared" si="0"/>
        <v>3760</v>
      </c>
      <c r="I14" s="570">
        <f t="shared" si="0"/>
        <v>0</v>
      </c>
      <c r="J14" s="570">
        <f t="shared" si="0"/>
        <v>0</v>
      </c>
      <c r="K14" s="570">
        <f t="shared" si="0"/>
        <v>0</v>
      </c>
      <c r="L14" s="570">
        <f t="shared" si="0"/>
        <v>0</v>
      </c>
    </row>
    <row r="15" spans="1:12" ht="13.5" thickBot="1">
      <c r="A15" s="262"/>
      <c r="B15" s="718">
        <v>7</v>
      </c>
      <c r="C15" s="719" t="s">
        <v>690</v>
      </c>
      <c r="D15" s="1076"/>
      <c r="E15" s="264"/>
      <c r="F15" s="666"/>
      <c r="G15" s="664"/>
      <c r="H15" s="664">
        <f>SUM(F15:G15)</f>
        <v>0</v>
      </c>
      <c r="I15" s="720"/>
      <c r="J15" s="291"/>
      <c r="K15" s="1325"/>
      <c r="L15" s="1141"/>
    </row>
    <row r="16" spans="1:12" ht="13.5" thickBot="1">
      <c r="A16" s="266"/>
      <c r="B16" s="721"/>
      <c r="C16" s="722" t="s">
        <v>124</v>
      </c>
      <c r="D16" s="73">
        <f t="shared" ref="D16:L16" si="1">SUM(D14:D15)</f>
        <v>10000</v>
      </c>
      <c r="E16" s="73">
        <f t="shared" si="1"/>
        <v>3760</v>
      </c>
      <c r="F16" s="73">
        <f t="shared" si="1"/>
        <v>3760</v>
      </c>
      <c r="G16" s="73">
        <f t="shared" si="1"/>
        <v>0</v>
      </c>
      <c r="H16" s="73">
        <f t="shared" si="1"/>
        <v>3760</v>
      </c>
      <c r="I16" s="73">
        <f t="shared" si="1"/>
        <v>0</v>
      </c>
      <c r="J16" s="73">
        <f t="shared" si="1"/>
        <v>0</v>
      </c>
      <c r="K16" s="73">
        <f t="shared" si="1"/>
        <v>0</v>
      </c>
      <c r="L16" s="73">
        <f t="shared" si="1"/>
        <v>0</v>
      </c>
    </row>
    <row r="17" spans="1:12">
      <c r="A17" s="271">
        <v>2</v>
      </c>
      <c r="B17" s="724"/>
      <c r="C17" s="725" t="s">
        <v>698</v>
      </c>
      <c r="D17" s="1090"/>
      <c r="E17" s="295"/>
      <c r="F17" s="726"/>
      <c r="G17" s="727"/>
      <c r="H17" s="727">
        <f>SUM(F17:G17)</f>
        <v>0</v>
      </c>
      <c r="I17" s="728"/>
      <c r="J17" s="291"/>
      <c r="K17" s="1326"/>
      <c r="L17" s="781"/>
    </row>
    <row r="18" spans="1:12">
      <c r="A18" s="252"/>
      <c r="B18" s="713"/>
      <c r="C18" s="729"/>
      <c r="D18" s="54"/>
      <c r="E18" s="570"/>
      <c r="F18" s="570"/>
      <c r="G18" s="663"/>
      <c r="H18" s="663">
        <f>SUM(F18:G18)</f>
        <v>0</v>
      </c>
      <c r="I18" s="661"/>
      <c r="J18" s="291"/>
      <c r="K18" s="1320"/>
      <c r="L18" s="777"/>
    </row>
    <row r="19" spans="1:12">
      <c r="A19" s="252"/>
      <c r="B19" s="713">
        <v>1</v>
      </c>
      <c r="C19" s="729" t="s">
        <v>726</v>
      </c>
      <c r="D19" s="54"/>
      <c r="E19" s="570"/>
      <c r="F19" s="570"/>
      <c r="G19" s="663"/>
      <c r="H19" s="663">
        <f>SUM(F19:G19)</f>
        <v>0</v>
      </c>
      <c r="I19" s="661"/>
      <c r="J19" s="291"/>
      <c r="K19" s="1320"/>
      <c r="L19" s="777"/>
    </row>
    <row r="20" spans="1:12">
      <c r="A20" s="252"/>
      <c r="B20" s="713">
        <v>2</v>
      </c>
      <c r="C20" s="729" t="s">
        <v>703</v>
      </c>
      <c r="D20" s="54"/>
      <c r="E20" s="570"/>
      <c r="F20" s="570"/>
      <c r="G20" s="663"/>
      <c r="H20" s="663">
        <f>SUM(F20:G20)</f>
        <v>0</v>
      </c>
      <c r="I20" s="661"/>
      <c r="J20" s="291"/>
      <c r="K20" s="1320"/>
      <c r="L20" s="777"/>
    </row>
    <row r="21" spans="1:12" ht="13.5" thickBot="1">
      <c r="A21" s="262"/>
      <c r="B21" s="718">
        <v>3</v>
      </c>
      <c r="C21" s="719" t="s">
        <v>716</v>
      </c>
      <c r="D21" s="64"/>
      <c r="E21" s="1095"/>
      <c r="F21" s="570"/>
      <c r="G21" s="664"/>
      <c r="H21" s="664">
        <f>SUM(F21:G21)</f>
        <v>0</v>
      </c>
      <c r="I21" s="720"/>
      <c r="J21" s="291"/>
      <c r="K21" s="1325"/>
      <c r="L21" s="1141"/>
    </row>
    <row r="22" spans="1:12" ht="13.5" thickBot="1">
      <c r="A22" s="266"/>
      <c r="B22" s="721"/>
      <c r="C22" s="722" t="s">
        <v>698</v>
      </c>
      <c r="D22" s="73">
        <f t="shared" ref="D22:L22" si="2">SUM(D18:D21)</f>
        <v>0</v>
      </c>
      <c r="E22" s="73">
        <f t="shared" si="2"/>
        <v>0</v>
      </c>
      <c r="F22" s="73">
        <f t="shared" si="2"/>
        <v>0</v>
      </c>
      <c r="G22" s="73">
        <f t="shared" si="2"/>
        <v>0</v>
      </c>
      <c r="H22" s="73">
        <f t="shared" si="2"/>
        <v>0</v>
      </c>
      <c r="I22" s="73">
        <f t="shared" si="2"/>
        <v>0</v>
      </c>
      <c r="J22" s="73">
        <f t="shared" si="2"/>
        <v>0</v>
      </c>
      <c r="K22" s="73">
        <f t="shared" si="2"/>
        <v>0</v>
      </c>
      <c r="L22" s="73">
        <f t="shared" si="2"/>
        <v>0</v>
      </c>
    </row>
    <row r="23" spans="1:12">
      <c r="A23" s="271">
        <v>3</v>
      </c>
      <c r="B23" s="724"/>
      <c r="C23" s="273" t="s">
        <v>161</v>
      </c>
      <c r="D23" s="1082"/>
      <c r="E23" s="295"/>
      <c r="F23" s="726"/>
      <c r="G23" s="727"/>
      <c r="H23" s="727">
        <f t="shared" ref="H23:H28" si="3">SUM(F23:G23)</f>
        <v>0</v>
      </c>
      <c r="I23" s="728"/>
      <c r="J23" s="291"/>
      <c r="K23" s="1326"/>
      <c r="L23" s="781"/>
    </row>
    <row r="24" spans="1:12">
      <c r="A24" s="252"/>
      <c r="B24" s="713">
        <v>1</v>
      </c>
      <c r="C24" s="729" t="s">
        <v>227</v>
      </c>
      <c r="D24" s="54">
        <v>397453</v>
      </c>
      <c r="E24" s="570">
        <v>275759</v>
      </c>
      <c r="F24" s="570">
        <v>307230</v>
      </c>
      <c r="G24" s="663">
        <v>45</v>
      </c>
      <c r="H24" s="663">
        <f t="shared" si="3"/>
        <v>307275</v>
      </c>
      <c r="I24" s="661"/>
      <c r="J24" s="291"/>
      <c r="K24" s="1320"/>
      <c r="L24" s="661">
        <v>61771</v>
      </c>
    </row>
    <row r="25" spans="1:12">
      <c r="A25" s="252"/>
      <c r="B25" s="713">
        <v>2</v>
      </c>
      <c r="C25" s="729" t="s">
        <v>736</v>
      </c>
      <c r="D25" s="54"/>
      <c r="E25" s="570"/>
      <c r="F25" s="570">
        <v>0</v>
      </c>
      <c r="G25" s="663"/>
      <c r="H25" s="663">
        <f t="shared" si="3"/>
        <v>0</v>
      </c>
      <c r="I25" s="661"/>
      <c r="J25" s="291"/>
      <c r="K25" s="1320"/>
      <c r="L25" s="777"/>
    </row>
    <row r="26" spans="1:12">
      <c r="A26" s="252"/>
      <c r="B26" s="713">
        <v>3</v>
      </c>
      <c r="C26" s="729" t="s">
        <v>738</v>
      </c>
      <c r="D26" s="54"/>
      <c r="E26" s="570"/>
      <c r="F26" s="570">
        <v>0</v>
      </c>
      <c r="G26" s="663">
        <v>0</v>
      </c>
      <c r="H26" s="663">
        <f t="shared" si="3"/>
        <v>0</v>
      </c>
      <c r="I26" s="661"/>
      <c r="J26" s="291"/>
      <c r="K26" s="1320"/>
      <c r="L26" s="777"/>
    </row>
    <row r="27" spans="1:12">
      <c r="A27" s="252"/>
      <c r="B27" s="713">
        <v>5</v>
      </c>
      <c r="C27" s="729" t="s">
        <v>713</v>
      </c>
      <c r="D27" s="54">
        <v>13000</v>
      </c>
      <c r="E27" s="570">
        <v>24335</v>
      </c>
      <c r="F27" s="570">
        <v>44229</v>
      </c>
      <c r="G27" s="663"/>
      <c r="H27" s="663">
        <f t="shared" si="3"/>
        <v>44229</v>
      </c>
      <c r="I27" s="661"/>
      <c r="J27" s="291"/>
      <c r="K27" s="1320"/>
      <c r="L27" s="777"/>
    </row>
    <row r="28" spans="1:12" ht="13.5" thickBot="1">
      <c r="A28" s="262"/>
      <c r="B28" s="718">
        <v>7</v>
      </c>
      <c r="C28" s="719" t="s">
        <v>714</v>
      </c>
      <c r="D28" s="64"/>
      <c r="E28" s="1095"/>
      <c r="F28" s="570"/>
      <c r="G28" s="730"/>
      <c r="H28" s="730">
        <f t="shared" si="3"/>
        <v>0</v>
      </c>
      <c r="I28" s="731"/>
      <c r="J28" s="291"/>
      <c r="K28" s="1325"/>
      <c r="L28" s="1141"/>
    </row>
    <row r="29" spans="1:12" ht="13.5" thickBot="1">
      <c r="A29" s="266"/>
      <c r="B29" s="721"/>
      <c r="C29" s="722" t="s">
        <v>734</v>
      </c>
      <c r="D29" s="73">
        <f t="shared" ref="D29:L29" si="4">SUM(D24:D28)</f>
        <v>410453</v>
      </c>
      <c r="E29" s="73">
        <f t="shared" si="4"/>
        <v>300094</v>
      </c>
      <c r="F29" s="73">
        <f t="shared" si="4"/>
        <v>351459</v>
      </c>
      <c r="G29" s="73">
        <f t="shared" si="4"/>
        <v>45</v>
      </c>
      <c r="H29" s="73">
        <f t="shared" si="4"/>
        <v>351504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61771</v>
      </c>
    </row>
    <row r="30" spans="1:12">
      <c r="A30" s="271">
        <v>4</v>
      </c>
      <c r="B30" s="724"/>
      <c r="C30" s="725" t="s">
        <v>746</v>
      </c>
      <c r="D30" s="1090"/>
      <c r="E30" s="295"/>
      <c r="F30" s="726"/>
      <c r="G30" s="727"/>
      <c r="H30" s="727">
        <f>SUM(F30:G30)</f>
        <v>0</v>
      </c>
      <c r="I30" s="728"/>
      <c r="J30" s="291"/>
      <c r="K30" s="1326"/>
      <c r="L30" s="781"/>
    </row>
    <row r="31" spans="1:12">
      <c r="A31" s="271"/>
      <c r="B31" s="724">
        <v>1</v>
      </c>
      <c r="C31" s="738" t="s">
        <v>546</v>
      </c>
      <c r="D31" s="1090"/>
      <c r="E31" s="295"/>
      <c r="F31" s="1136"/>
      <c r="G31" s="755"/>
      <c r="H31" s="755"/>
      <c r="I31" s="756"/>
      <c r="J31" s="291"/>
      <c r="K31" s="1320"/>
      <c r="L31" s="777"/>
    </row>
    <row r="32" spans="1:12">
      <c r="A32" s="271"/>
      <c r="B32" s="724">
        <v>2</v>
      </c>
      <c r="C32" s="738" t="s">
        <v>547</v>
      </c>
      <c r="D32" s="1090"/>
      <c r="E32" s="295"/>
      <c r="F32" s="1136"/>
      <c r="G32" s="755"/>
      <c r="H32" s="755"/>
      <c r="I32" s="756"/>
      <c r="J32" s="291"/>
      <c r="K32" s="1320"/>
      <c r="L32" s="777"/>
    </row>
    <row r="33" spans="1:12">
      <c r="A33" s="271"/>
      <c r="B33" s="724">
        <v>3</v>
      </c>
      <c r="C33" s="1138" t="s">
        <v>545</v>
      </c>
      <c r="D33" s="1090"/>
      <c r="E33" s="295">
        <f>SUM(E31:E32)</f>
        <v>0</v>
      </c>
      <c r="F33" s="1136"/>
      <c r="G33" s="755"/>
      <c r="H33" s="755"/>
      <c r="I33" s="756"/>
      <c r="J33" s="291"/>
      <c r="K33" s="1320"/>
      <c r="L33" s="777"/>
    </row>
    <row r="34" spans="1:12">
      <c r="A34" s="252"/>
      <c r="B34" s="713">
        <v>4</v>
      </c>
      <c r="C34" s="729" t="s">
        <v>748</v>
      </c>
      <c r="D34" s="662"/>
      <c r="E34" s="62">
        <v>500</v>
      </c>
      <c r="F34" s="62">
        <v>500</v>
      </c>
      <c r="G34" s="663"/>
      <c r="H34" s="663">
        <f t="shared" ref="H34:H45" si="5">SUM(F34:G34)</f>
        <v>500</v>
      </c>
      <c r="I34" s="661"/>
      <c r="J34" s="291"/>
      <c r="K34" s="1320"/>
      <c r="L34" s="777"/>
    </row>
    <row r="35" spans="1:12">
      <c r="A35" s="252"/>
      <c r="B35" s="713">
        <v>5</v>
      </c>
      <c r="C35" s="729" t="s">
        <v>283</v>
      </c>
      <c r="D35" s="662"/>
      <c r="E35" s="62"/>
      <c r="F35" s="570"/>
      <c r="G35" s="663"/>
      <c r="H35" s="663">
        <f t="shared" si="5"/>
        <v>0</v>
      </c>
      <c r="I35" s="661"/>
      <c r="J35" s="291"/>
      <c r="K35" s="1320"/>
      <c r="L35" s="777"/>
    </row>
    <row r="36" spans="1:12">
      <c r="A36" s="252"/>
      <c r="B36" s="713">
        <v>6</v>
      </c>
      <c r="C36" s="729" t="s">
        <v>128</v>
      </c>
      <c r="D36" s="662"/>
      <c r="E36" s="62"/>
      <c r="F36" s="570"/>
      <c r="G36" s="663"/>
      <c r="H36" s="663">
        <f t="shared" si="5"/>
        <v>0</v>
      </c>
      <c r="I36" s="661"/>
      <c r="J36" s="291"/>
      <c r="K36" s="1320"/>
      <c r="L36" s="777"/>
    </row>
    <row r="37" spans="1:12">
      <c r="A37" s="252"/>
      <c r="B37" s="713">
        <v>7</v>
      </c>
      <c r="C37" s="729" t="s">
        <v>129</v>
      </c>
      <c r="D37" s="662"/>
      <c r="E37" s="62"/>
      <c r="F37" s="570"/>
      <c r="G37" s="663"/>
      <c r="H37" s="663">
        <f t="shared" si="5"/>
        <v>0</v>
      </c>
      <c r="I37" s="661"/>
      <c r="J37" s="291"/>
      <c r="K37" s="1320"/>
      <c r="L37" s="777"/>
    </row>
    <row r="38" spans="1:12">
      <c r="A38" s="252"/>
      <c r="B38" s="713"/>
      <c r="C38" s="732" t="s">
        <v>130</v>
      </c>
      <c r="D38" s="676"/>
      <c r="E38" s="297">
        <f>SUM(E36:E37)</f>
        <v>0</v>
      </c>
      <c r="F38" s="733">
        <v>0</v>
      </c>
      <c r="G38" s="675">
        <f>SUM(G36:G37)</f>
        <v>0</v>
      </c>
      <c r="H38" s="675">
        <f t="shared" si="5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713">
        <v>8</v>
      </c>
      <c r="C39" s="729" t="s">
        <v>752</v>
      </c>
      <c r="D39" s="662"/>
      <c r="E39" s="62"/>
      <c r="F39" s="570"/>
      <c r="G39" s="663"/>
      <c r="H39" s="663">
        <f t="shared" si="5"/>
        <v>0</v>
      </c>
      <c r="I39" s="661"/>
      <c r="J39" s="291"/>
      <c r="K39" s="1320"/>
      <c r="L39" s="777"/>
    </row>
    <row r="40" spans="1:12">
      <c r="A40" s="252"/>
      <c r="B40" s="713"/>
      <c r="C40" s="715" t="s">
        <v>754</v>
      </c>
      <c r="D40" s="1075"/>
      <c r="E40" s="62">
        <f>SUM(E38:E39)</f>
        <v>0</v>
      </c>
      <c r="F40" s="570">
        <v>0</v>
      </c>
      <c r="G40" s="663">
        <f>SUM(G38:G39)</f>
        <v>0</v>
      </c>
      <c r="H40" s="663">
        <f t="shared" si="5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713">
        <v>9</v>
      </c>
      <c r="C41" s="729" t="s">
        <v>756</v>
      </c>
      <c r="D41" s="662"/>
      <c r="E41" s="62"/>
      <c r="F41" s="570"/>
      <c r="G41" s="663"/>
      <c r="H41" s="663">
        <f t="shared" si="5"/>
        <v>0</v>
      </c>
      <c r="I41" s="661"/>
      <c r="J41" s="291"/>
      <c r="K41" s="1320"/>
      <c r="L41" s="777"/>
    </row>
    <row r="42" spans="1:12">
      <c r="A42" s="252"/>
      <c r="B42" s="713"/>
      <c r="C42" s="732" t="s">
        <v>131</v>
      </c>
      <c r="D42" s="676"/>
      <c r="E42" s="297">
        <f>E34+E35+E40+E41</f>
        <v>500</v>
      </c>
      <c r="F42" s="733">
        <f>F34+F35+F40+F41</f>
        <v>500</v>
      </c>
      <c r="G42" s="675">
        <f>G34+G35+G40+G41</f>
        <v>0</v>
      </c>
      <c r="H42" s="675">
        <f t="shared" si="5"/>
        <v>500</v>
      </c>
      <c r="I42" s="734">
        <f>I34+I35+I40+I41</f>
        <v>0</v>
      </c>
      <c r="J42" s="291"/>
      <c r="K42" s="1320"/>
      <c r="L42" s="777"/>
    </row>
    <row r="43" spans="1:12">
      <c r="A43" s="252"/>
      <c r="B43" s="713">
        <v>10</v>
      </c>
      <c r="C43" s="729" t="s">
        <v>760</v>
      </c>
      <c r="D43" s="662"/>
      <c r="E43" s="62"/>
      <c r="F43" s="570"/>
      <c r="G43" s="663"/>
      <c r="H43" s="663">
        <f t="shared" si="5"/>
        <v>0</v>
      </c>
      <c r="I43" s="661"/>
      <c r="J43" s="291"/>
      <c r="K43" s="1320"/>
      <c r="L43" s="777"/>
    </row>
    <row r="44" spans="1:12">
      <c r="A44" s="252"/>
      <c r="B44" s="713">
        <v>11</v>
      </c>
      <c r="C44" s="729" t="s">
        <v>762</v>
      </c>
      <c r="D44" s="54"/>
      <c r="E44" s="570">
        <v>7000</v>
      </c>
      <c r="F44" s="570">
        <v>9216</v>
      </c>
      <c r="G44" s="663"/>
      <c r="H44" s="663">
        <f t="shared" si="5"/>
        <v>9216</v>
      </c>
      <c r="I44" s="661"/>
      <c r="J44" s="291"/>
      <c r="K44" s="1320"/>
      <c r="L44" s="777"/>
    </row>
    <row r="45" spans="1:12">
      <c r="A45" s="252"/>
      <c r="B45" s="713">
        <v>12</v>
      </c>
      <c r="C45" s="729" t="s">
        <v>765</v>
      </c>
      <c r="D45" s="54"/>
      <c r="E45" s="570"/>
      <c r="F45" s="570"/>
      <c r="G45" s="663"/>
      <c r="H45" s="663">
        <f t="shared" si="5"/>
        <v>0</v>
      </c>
      <c r="I45" s="661"/>
      <c r="J45" s="291"/>
      <c r="K45" s="1320"/>
      <c r="L45" s="777"/>
    </row>
    <row r="46" spans="1:12" ht="13.5" thickBot="1">
      <c r="A46" s="262"/>
      <c r="B46" s="718"/>
      <c r="C46" s="735" t="s">
        <v>767</v>
      </c>
      <c r="D46" s="678"/>
      <c r="E46" s="301">
        <f t="shared" ref="E46:L46" si="6">SUM(E44:E45)</f>
        <v>7000</v>
      </c>
      <c r="F46" s="301">
        <f t="shared" si="6"/>
        <v>9216</v>
      </c>
      <c r="G46" s="301">
        <f t="shared" si="6"/>
        <v>0</v>
      </c>
      <c r="H46" s="301">
        <f t="shared" si="6"/>
        <v>9216</v>
      </c>
      <c r="I46" s="301">
        <f t="shared" si="6"/>
        <v>0</v>
      </c>
      <c r="J46" s="301">
        <f t="shared" si="6"/>
        <v>0</v>
      </c>
      <c r="K46" s="301">
        <f t="shared" si="6"/>
        <v>0</v>
      </c>
      <c r="L46" s="301">
        <f t="shared" si="6"/>
        <v>0</v>
      </c>
    </row>
    <row r="47" spans="1:12" ht="13.5" thickBot="1">
      <c r="A47" s="266"/>
      <c r="B47" s="721"/>
      <c r="C47" s="722" t="s">
        <v>746</v>
      </c>
      <c r="D47" s="73">
        <f>D42+D43+D46</f>
        <v>0</v>
      </c>
      <c r="E47" s="73">
        <f t="shared" ref="E47:L47" si="7">E33+E42+E43+E46</f>
        <v>7500</v>
      </c>
      <c r="F47" s="73">
        <f t="shared" si="7"/>
        <v>9716</v>
      </c>
      <c r="G47" s="73">
        <f t="shared" si="7"/>
        <v>0</v>
      </c>
      <c r="H47" s="73">
        <f t="shared" si="7"/>
        <v>9716</v>
      </c>
      <c r="I47" s="73">
        <f t="shared" si="7"/>
        <v>0</v>
      </c>
      <c r="J47" s="73">
        <f t="shared" si="7"/>
        <v>0</v>
      </c>
      <c r="K47" s="73">
        <f t="shared" si="7"/>
        <v>0</v>
      </c>
      <c r="L47" s="73">
        <f t="shared" si="7"/>
        <v>0</v>
      </c>
    </row>
    <row r="48" spans="1:12">
      <c r="A48" s="271"/>
      <c r="B48" s="724"/>
      <c r="C48" s="738"/>
      <c r="D48" s="1091"/>
      <c r="E48" s="295"/>
      <c r="F48" s="726"/>
      <c r="G48" s="727"/>
      <c r="H48" s="727"/>
      <c r="I48" s="728"/>
      <c r="J48" s="291"/>
      <c r="K48" s="1328"/>
      <c r="L48" s="775"/>
    </row>
    <row r="49" spans="1:12" ht="16.5" thickBot="1">
      <c r="A49" s="262"/>
      <c r="B49" s="718"/>
      <c r="C49" s="739" t="s">
        <v>284</v>
      </c>
      <c r="D49" s="740">
        <f t="shared" ref="D49:L49" si="8">D16+D22+D29+D47</f>
        <v>420453</v>
      </c>
      <c r="E49" s="740">
        <f t="shared" si="8"/>
        <v>311354</v>
      </c>
      <c r="F49" s="740">
        <f t="shared" si="8"/>
        <v>364935</v>
      </c>
      <c r="G49" s="740">
        <f t="shared" si="8"/>
        <v>45</v>
      </c>
      <c r="H49" s="740">
        <f t="shared" si="8"/>
        <v>364980</v>
      </c>
      <c r="I49" s="740">
        <f t="shared" si="8"/>
        <v>0</v>
      </c>
      <c r="J49" s="740">
        <f t="shared" si="8"/>
        <v>0</v>
      </c>
      <c r="K49" s="1399">
        <f t="shared" si="8"/>
        <v>0</v>
      </c>
      <c r="L49" s="683">
        <f t="shared" si="8"/>
        <v>61771</v>
      </c>
    </row>
    <row r="50" spans="1:12" ht="16.5" thickBot="1">
      <c r="A50" s="684"/>
      <c r="B50" s="741"/>
      <c r="C50" s="742" t="s">
        <v>135</v>
      </c>
      <c r="D50" s="358"/>
      <c r="E50" s="687"/>
      <c r="F50" s="689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744"/>
      <c r="C51" s="745" t="s">
        <v>285</v>
      </c>
      <c r="D51" s="420">
        <f t="shared" ref="D51:L51" si="9">SUM(D52:D54)</f>
        <v>418253</v>
      </c>
      <c r="E51" s="420">
        <f t="shared" si="9"/>
        <v>308854</v>
      </c>
      <c r="F51" s="420">
        <f t="shared" si="9"/>
        <v>361035</v>
      </c>
      <c r="G51" s="420">
        <f t="shared" si="9"/>
        <v>45</v>
      </c>
      <c r="H51" s="420">
        <f t="shared" si="9"/>
        <v>361080</v>
      </c>
      <c r="I51" s="420">
        <f t="shared" si="9"/>
        <v>0</v>
      </c>
      <c r="J51" s="420">
        <f t="shared" si="9"/>
        <v>0</v>
      </c>
      <c r="K51" s="420">
        <f t="shared" si="9"/>
        <v>0</v>
      </c>
      <c r="L51" s="420">
        <f t="shared" si="9"/>
        <v>61771</v>
      </c>
    </row>
    <row r="52" spans="1:12">
      <c r="A52" s="693"/>
      <c r="B52" s="746">
        <v>1</v>
      </c>
      <c r="C52" s="747" t="s">
        <v>61</v>
      </c>
      <c r="D52" s="1092">
        <v>277092</v>
      </c>
      <c r="E52" s="748">
        <v>210815</v>
      </c>
      <c r="F52" s="748">
        <v>249746</v>
      </c>
      <c r="G52" s="727">
        <v>38</v>
      </c>
      <c r="H52" s="727">
        <f t="shared" ref="H52:H59" si="10">SUM(F52:G52)</f>
        <v>249784</v>
      </c>
      <c r="I52" s="728"/>
      <c r="J52" s="291"/>
      <c r="K52" s="728"/>
      <c r="L52" s="1386">
        <v>42163</v>
      </c>
    </row>
    <row r="53" spans="1:12">
      <c r="A53" s="574"/>
      <c r="B53" s="749">
        <v>2</v>
      </c>
      <c r="C53" s="750" t="s">
        <v>30</v>
      </c>
      <c r="D53" s="1092">
        <v>72031</v>
      </c>
      <c r="E53" s="748">
        <v>42215</v>
      </c>
      <c r="F53" s="748">
        <v>49697</v>
      </c>
      <c r="G53" s="663">
        <v>7</v>
      </c>
      <c r="H53" s="663">
        <f t="shared" si="10"/>
        <v>49704</v>
      </c>
      <c r="I53" s="661"/>
      <c r="J53" s="291"/>
      <c r="K53" s="1320"/>
      <c r="L53" s="661">
        <v>8443</v>
      </c>
    </row>
    <row r="54" spans="1:12" ht="13.5" thickBot="1">
      <c r="A54" s="574"/>
      <c r="B54" s="749">
        <v>3</v>
      </c>
      <c r="C54" s="750" t="s">
        <v>63</v>
      </c>
      <c r="D54" s="1092">
        <v>69130</v>
      </c>
      <c r="E54" s="748">
        <v>55824</v>
      </c>
      <c r="F54" s="748">
        <v>61592</v>
      </c>
      <c r="G54" s="663"/>
      <c r="H54" s="663">
        <f t="shared" si="10"/>
        <v>61592</v>
      </c>
      <c r="I54" s="661"/>
      <c r="J54" s="291"/>
      <c r="K54" s="1329"/>
      <c r="L54" s="720">
        <v>11165</v>
      </c>
    </row>
    <row r="55" spans="1:12">
      <c r="A55" s="751">
        <v>6</v>
      </c>
      <c r="B55" s="752"/>
      <c r="C55" s="753" t="s">
        <v>286</v>
      </c>
      <c r="D55" s="754">
        <f>SUM(D56:D60)</f>
        <v>2200</v>
      </c>
      <c r="E55" s="754">
        <f>SUM(E56:E60)</f>
        <v>0</v>
      </c>
      <c r="F55" s="754">
        <f>SUM(F56:F60)</f>
        <v>0</v>
      </c>
      <c r="G55" s="754">
        <f>SUM(G56:G60)</f>
        <v>0</v>
      </c>
      <c r="H55" s="771">
        <f t="shared" si="10"/>
        <v>0</v>
      </c>
      <c r="I55" s="754">
        <f>SUM(I56:I60)</f>
        <v>0</v>
      </c>
      <c r="J55" s="754">
        <f>SUM(J56:J60)</f>
        <v>0</v>
      </c>
      <c r="K55" s="754">
        <f>SUM(K56:K60)</f>
        <v>0</v>
      </c>
      <c r="L55" s="754">
        <f>SUM(L56:L60)</f>
        <v>0</v>
      </c>
    </row>
    <row r="56" spans="1:12">
      <c r="A56" s="574"/>
      <c r="B56" s="749">
        <v>1</v>
      </c>
      <c r="C56" s="750" t="s">
        <v>711</v>
      </c>
      <c r="D56" s="1092">
        <v>2200</v>
      </c>
      <c r="E56" s="748"/>
      <c r="F56" s="570"/>
      <c r="G56" s="755"/>
      <c r="H56" s="663">
        <f t="shared" si="10"/>
        <v>0</v>
      </c>
      <c r="I56" s="571"/>
      <c r="J56" s="291"/>
      <c r="K56" s="1320"/>
      <c r="L56" s="777"/>
    </row>
    <row r="57" spans="1:12">
      <c r="A57" s="693"/>
      <c r="B57" s="746">
        <v>2</v>
      </c>
      <c r="C57" s="747" t="s">
        <v>712</v>
      </c>
      <c r="D57" s="1092"/>
      <c r="E57" s="748"/>
      <c r="F57" s="570"/>
      <c r="G57" s="755"/>
      <c r="H57" s="663">
        <f t="shared" si="10"/>
        <v>0</v>
      </c>
      <c r="I57" s="756"/>
      <c r="J57" s="291"/>
      <c r="K57" s="1320"/>
      <c r="L57" s="777"/>
    </row>
    <row r="58" spans="1:12">
      <c r="A58" s="693"/>
      <c r="B58" s="746">
        <v>3</v>
      </c>
      <c r="C58" s="1408" t="s">
        <v>287</v>
      </c>
      <c r="D58" s="339"/>
      <c r="E58" s="748"/>
      <c r="F58" s="570"/>
      <c r="G58" s="755"/>
      <c r="H58" s="663">
        <f t="shared" si="10"/>
        <v>0</v>
      </c>
      <c r="I58" s="756"/>
      <c r="J58" s="1091"/>
      <c r="K58" s="1320"/>
      <c r="L58" s="777"/>
    </row>
    <row r="59" spans="1:12">
      <c r="A59" s="701"/>
      <c r="B59" s="757">
        <v>4</v>
      </c>
      <c r="C59" s="758" t="s">
        <v>710</v>
      </c>
      <c r="D59" s="234"/>
      <c r="E59" s="748"/>
      <c r="F59" s="1136"/>
      <c r="G59" s="663"/>
      <c r="H59" s="755">
        <f t="shared" si="10"/>
        <v>0</v>
      </c>
      <c r="I59" s="759"/>
      <c r="J59" s="291"/>
      <c r="K59" s="1177"/>
      <c r="L59" s="783"/>
    </row>
    <row r="60" spans="1:12" ht="13.5" thickBot="1">
      <c r="A60" s="704"/>
      <c r="B60" s="760">
        <v>5</v>
      </c>
      <c r="C60" s="761" t="s">
        <v>707</v>
      </c>
      <c r="D60" s="1093"/>
      <c r="E60" s="748"/>
      <c r="F60" s="748"/>
      <c r="G60" s="748"/>
      <c r="H60" s="748"/>
      <c r="I60" s="748">
        <f>SUM(I61:I63)</f>
        <v>0</v>
      </c>
      <c r="J60" s="291"/>
      <c r="K60" s="1329"/>
      <c r="L60" s="773"/>
    </row>
    <row r="61" spans="1:12" ht="13.5" thickBot="1">
      <c r="A61" s="691">
        <v>7</v>
      </c>
      <c r="B61" s="744"/>
      <c r="C61" s="745" t="s">
        <v>288</v>
      </c>
      <c r="D61" s="420">
        <f t="shared" ref="D61:L61" si="11">SUM(D62:D64)</f>
        <v>0</v>
      </c>
      <c r="E61" s="420">
        <f t="shared" si="11"/>
        <v>2500</v>
      </c>
      <c r="F61" s="420">
        <f t="shared" si="11"/>
        <v>3900</v>
      </c>
      <c r="G61" s="420">
        <f t="shared" si="11"/>
        <v>0</v>
      </c>
      <c r="H61" s="420">
        <f t="shared" si="11"/>
        <v>3900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746">
        <v>1</v>
      </c>
      <c r="C62" s="747" t="s">
        <v>142</v>
      </c>
      <c r="D62" s="1092"/>
      <c r="E62" s="748">
        <v>2500</v>
      </c>
      <c r="F62" s="748">
        <v>3900</v>
      </c>
      <c r="G62" s="727"/>
      <c r="H62" s="727">
        <f>SUM(F62:G62)</f>
        <v>3900</v>
      </c>
      <c r="I62" s="728"/>
      <c r="J62" s="291"/>
      <c r="K62" s="1326"/>
      <c r="L62" s="781"/>
    </row>
    <row r="63" spans="1:12" ht="13.5" thickBot="1">
      <c r="A63" s="701"/>
      <c r="B63" s="757">
        <v>2</v>
      </c>
      <c r="C63" s="758" t="s">
        <v>180</v>
      </c>
      <c r="D63" s="1093"/>
      <c r="E63" s="1139"/>
      <c r="F63" s="663"/>
      <c r="G63" s="663"/>
      <c r="H63" s="755">
        <f>SUM(F63:G63)</f>
        <v>0</v>
      </c>
      <c r="I63" s="1416"/>
      <c r="J63" s="291"/>
      <c r="K63" s="1177"/>
      <c r="L63" s="783"/>
    </row>
    <row r="64" spans="1:12" ht="13.5" thickBot="1">
      <c r="A64" s="579"/>
      <c r="B64" s="1148">
        <v>3</v>
      </c>
      <c r="C64" s="1157" t="s">
        <v>143</v>
      </c>
      <c r="D64" s="1149"/>
      <c r="E64" s="1147"/>
      <c r="F64" s="1572"/>
      <c r="G64" s="1572"/>
      <c r="H64" s="1572">
        <f>SUM(F64:G64)</f>
        <v>0</v>
      </c>
      <c r="I64" s="1416"/>
      <c r="J64" s="291"/>
      <c r="K64" s="1329"/>
      <c r="L64" s="773"/>
    </row>
    <row r="65" spans="1:12" ht="13.5" thickBot="1">
      <c r="A65" s="1150">
        <v>8</v>
      </c>
      <c r="B65" s="1155"/>
      <c r="C65" s="1158" t="s">
        <v>551</v>
      </c>
      <c r="D65" s="1156"/>
      <c r="E65" s="1154">
        <f t="shared" ref="E65:L65" si="12">SUM(E66:E67)</f>
        <v>0</v>
      </c>
      <c r="F65" s="1154">
        <f t="shared" si="12"/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57">
        <v>1</v>
      </c>
      <c r="C66" s="758" t="s">
        <v>552</v>
      </c>
      <c r="D66" s="1165"/>
      <c r="E66" s="1166"/>
      <c r="F66" s="1095"/>
      <c r="G66" s="730"/>
      <c r="H66" s="730"/>
      <c r="I66" s="731"/>
      <c r="J66" s="291"/>
      <c r="K66" s="1326"/>
      <c r="L66" s="781"/>
    </row>
    <row r="67" spans="1:12">
      <c r="A67" s="704"/>
      <c r="B67" s="760">
        <v>2</v>
      </c>
      <c r="C67" s="994" t="s">
        <v>553</v>
      </c>
      <c r="D67" s="1093"/>
      <c r="E67" s="1139"/>
      <c r="F67" s="1095"/>
      <c r="G67" s="730"/>
      <c r="H67" s="730"/>
      <c r="I67" s="731"/>
      <c r="J67" s="291"/>
      <c r="K67" s="1320"/>
      <c r="L67" s="777"/>
    </row>
    <row r="68" spans="1:12" ht="16.5" thickBot="1">
      <c r="A68" s="680"/>
      <c r="B68" s="762"/>
      <c r="C68" s="763" t="s">
        <v>289</v>
      </c>
      <c r="D68" s="708">
        <f>D51+D55+D61</f>
        <v>420453</v>
      </c>
      <c r="E68" s="708">
        <f t="shared" ref="E68:L68" si="13">E51+E55+E61+E65</f>
        <v>311354</v>
      </c>
      <c r="F68" s="708">
        <f t="shared" si="13"/>
        <v>364935</v>
      </c>
      <c r="G68" s="708">
        <f t="shared" si="13"/>
        <v>45</v>
      </c>
      <c r="H68" s="708">
        <f t="shared" si="13"/>
        <v>364980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61771</v>
      </c>
    </row>
    <row r="69" spans="1:12">
      <c r="B69" s="765"/>
      <c r="E69" s="765"/>
      <c r="G69" s="707">
        <f>G49-G68</f>
        <v>0</v>
      </c>
    </row>
    <row r="70" spans="1:12" ht="16.5" hidden="1" thickBot="1">
      <c r="A70" s="345" t="s">
        <v>290</v>
      </c>
      <c r="B70" s="766"/>
      <c r="C70" s="767"/>
      <c r="D70" s="1094"/>
      <c r="E70" s="768">
        <v>20.5</v>
      </c>
    </row>
    <row r="71" spans="1:12">
      <c r="E71" s="707">
        <f>E49-E68</f>
        <v>0</v>
      </c>
    </row>
  </sheetData>
  <phoneticPr fontId="2" type="noConversion"/>
  <printOptions horizontalCentered="1"/>
  <pageMargins left="0.59055118110236227" right="0.59055118110236227" top="0.78740157480314965" bottom="0.78740157480314965" header="0" footer="0"/>
  <pageSetup paperSize="9" scale="63" firstPageNumber="19" orientation="portrait" useFirstPageNumber="1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71"/>
  <sheetViews>
    <sheetView workbookViewId="0">
      <selection activeCell="G55" sqref="G55"/>
    </sheetView>
  </sheetViews>
  <sheetFormatPr defaultColWidth="9.140625" defaultRowHeight="12.75"/>
  <cols>
    <col min="1" max="1" width="10" style="566" customWidth="1"/>
    <col min="2" max="2" width="9.140625" style="566"/>
    <col min="3" max="3" width="61" style="566" customWidth="1"/>
    <col min="4" max="4" width="14.5703125" style="566" hidden="1" customWidth="1"/>
    <col min="5" max="5" width="10.570312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294</v>
      </c>
      <c r="B2" s="1"/>
      <c r="E2" s="215"/>
      <c r="G2" s="654" t="s">
        <v>295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296</v>
      </c>
      <c r="D4" s="989"/>
      <c r="E4" s="710" t="s">
        <v>185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254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>
        <v>100</v>
      </c>
      <c r="E10" s="570"/>
      <c r="F10" s="570">
        <v>254</v>
      </c>
      <c r="G10" s="663">
        <v>15</v>
      </c>
      <c r="H10" s="663">
        <f t="shared" si="0"/>
        <v>269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/>
      <c r="E11" s="570"/>
      <c r="F11" s="570">
        <v>0</v>
      </c>
      <c r="G11" s="663"/>
      <c r="H11" s="663">
        <f t="shared" si="0"/>
        <v>0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>
        <v>0</v>
      </c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100</v>
      </c>
      <c r="E14" s="570">
        <f>SUM(E9:E13)</f>
        <v>0</v>
      </c>
      <c r="F14" s="570">
        <f t="shared" ref="F14:L14" si="1">SUM(F9:F13)</f>
        <v>254</v>
      </c>
      <c r="G14" s="570">
        <f t="shared" si="1"/>
        <v>15</v>
      </c>
      <c r="H14" s="570">
        <f t="shared" si="1"/>
        <v>269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100</v>
      </c>
      <c r="E16" s="73">
        <f>SUM(E14:E15)</f>
        <v>0</v>
      </c>
      <c r="F16" s="73">
        <f t="shared" ref="F16:L16" si="2">SUM(F14:F15)</f>
        <v>254</v>
      </c>
      <c r="G16" s="73">
        <f t="shared" si="2"/>
        <v>15</v>
      </c>
      <c r="H16" s="73">
        <f t="shared" si="2"/>
        <v>269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>
        <v>400</v>
      </c>
      <c r="H21" s="664">
        <f t="shared" si="0"/>
        <v>400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400</v>
      </c>
      <c r="H22" s="73">
        <f t="shared" si="3"/>
        <v>400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>
        <v>254894</v>
      </c>
      <c r="E24" s="570">
        <v>354123</v>
      </c>
      <c r="F24" s="570">
        <v>363961</v>
      </c>
      <c r="G24" s="663">
        <v>59</v>
      </c>
      <c r="H24" s="663">
        <f t="shared" si="0"/>
        <v>364020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>
        <v>0</v>
      </c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>
        <v>1629</v>
      </c>
      <c r="E27" s="570"/>
      <c r="F27" s="570">
        <v>0</v>
      </c>
      <c r="G27" s="663"/>
      <c r="H27" s="663">
        <f t="shared" si="0"/>
        <v>0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256523</v>
      </c>
      <c r="E29" s="73">
        <f>SUM(E24:E28)</f>
        <v>354123</v>
      </c>
      <c r="F29" s="73">
        <f t="shared" ref="F29:L29" si="4">SUM(F24:F28)</f>
        <v>363961</v>
      </c>
      <c r="G29" s="73">
        <f t="shared" si="4"/>
        <v>59</v>
      </c>
      <c r="H29" s="73">
        <f t="shared" si="4"/>
        <v>364020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>
        <v>736</v>
      </c>
      <c r="F44" s="570">
        <v>1771</v>
      </c>
      <c r="G44" s="663"/>
      <c r="H44" s="663">
        <f t="shared" si="0"/>
        <v>1771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736</v>
      </c>
      <c r="F46" s="301">
        <f t="shared" ref="F46:L46" si="5">SUM(F44:F45)</f>
        <v>1771</v>
      </c>
      <c r="G46" s="301">
        <f t="shared" si="5"/>
        <v>0</v>
      </c>
      <c r="H46" s="301">
        <f t="shared" si="5"/>
        <v>1771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736</v>
      </c>
      <c r="F47" s="73">
        <f t="shared" ref="F47:L47" si="6">F33+F42+F43+F46</f>
        <v>1771</v>
      </c>
      <c r="G47" s="73">
        <f t="shared" si="6"/>
        <v>0</v>
      </c>
      <c r="H47" s="73">
        <f t="shared" si="6"/>
        <v>1771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256623</v>
      </c>
      <c r="E49" s="708">
        <f>E16+E22+E29+E47</f>
        <v>354859</v>
      </c>
      <c r="F49" s="708">
        <f t="shared" ref="F49:L49" si="7">F16+F22+F29+F47</f>
        <v>365986</v>
      </c>
      <c r="G49" s="708">
        <f t="shared" si="7"/>
        <v>474</v>
      </c>
      <c r="H49" s="708">
        <f t="shared" si="7"/>
        <v>366460</v>
      </c>
      <c r="I49" s="708">
        <f t="shared" si="7"/>
        <v>0</v>
      </c>
      <c r="J49" s="708">
        <f t="shared" si="7"/>
        <v>0</v>
      </c>
      <c r="K49" s="708">
        <f t="shared" si="7"/>
        <v>0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256623</v>
      </c>
      <c r="E51" s="420">
        <f>SUM(E52:E54)</f>
        <v>350414</v>
      </c>
      <c r="F51" s="420">
        <f t="shared" ref="F51:L51" si="8">SUM(F52:F54)</f>
        <v>352089</v>
      </c>
      <c r="G51" s="420">
        <f t="shared" si="8"/>
        <v>474</v>
      </c>
      <c r="H51" s="420">
        <f t="shared" si="8"/>
        <v>352563</v>
      </c>
      <c r="I51" s="420">
        <f t="shared" si="8"/>
        <v>0</v>
      </c>
      <c r="J51" s="420">
        <f t="shared" si="8"/>
        <v>0</v>
      </c>
      <c r="K51" s="420">
        <f t="shared" si="8"/>
        <v>0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>
        <v>178771</v>
      </c>
      <c r="E52" s="748">
        <v>274752</v>
      </c>
      <c r="F52" s="748">
        <v>275469</v>
      </c>
      <c r="G52" s="727">
        <v>50</v>
      </c>
      <c r="H52" s="727">
        <f t="shared" ref="H52:H64" si="9">SUM(F52:G52)</f>
        <v>275519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>
        <v>47432</v>
      </c>
      <c r="E53" s="748">
        <v>54553</v>
      </c>
      <c r="F53" s="748">
        <v>54686</v>
      </c>
      <c r="G53" s="663">
        <v>9</v>
      </c>
      <c r="H53" s="663">
        <f t="shared" si="9"/>
        <v>54695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>
        <v>30420</v>
      </c>
      <c r="E54" s="748">
        <v>21109</v>
      </c>
      <c r="F54" s="748">
        <v>21934</v>
      </c>
      <c r="G54" s="663">
        <v>415</v>
      </c>
      <c r="H54" s="663">
        <f t="shared" si="9"/>
        <v>22349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>
        <f t="shared" si="10"/>
        <v>0</v>
      </c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55"/>
      <c r="H56" s="755">
        <f t="shared" si="9"/>
        <v>0</v>
      </c>
      <c r="I56" s="661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1106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4445</v>
      </c>
      <c r="F61" s="420">
        <f t="shared" ref="F61:L61" si="11">SUM(F62:F64)</f>
        <v>13897</v>
      </c>
      <c r="G61" s="420">
        <f t="shared" si="11"/>
        <v>0</v>
      </c>
      <c r="H61" s="420">
        <f t="shared" si="11"/>
        <v>13897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4445</v>
      </c>
      <c r="F62" s="748">
        <v>13897</v>
      </c>
      <c r="G62" s="727"/>
      <c r="H62" s="727">
        <f t="shared" si="9"/>
        <v>13897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087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256623</v>
      </c>
      <c r="E68" s="708">
        <f>E51+E55+E61+E65</f>
        <v>354859</v>
      </c>
      <c r="F68" s="708">
        <f t="shared" ref="F68:L68" si="13">F51+F55+F61+F65</f>
        <v>365986</v>
      </c>
      <c r="G68" s="708">
        <f t="shared" si="13"/>
        <v>474</v>
      </c>
      <c r="H68" s="708">
        <f t="shared" si="13"/>
        <v>366460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>
        <v>22</v>
      </c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20" orientation="portrait" useFirstPageNumber="1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72"/>
  <sheetViews>
    <sheetView workbookViewId="0">
      <selection activeCell="G11" sqref="G11"/>
    </sheetView>
  </sheetViews>
  <sheetFormatPr defaultColWidth="9.140625" defaultRowHeight="12.75"/>
  <cols>
    <col min="1" max="1" width="10" style="566" customWidth="1"/>
    <col min="2" max="2" width="9.140625" style="566"/>
    <col min="3" max="3" width="61.42578125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12" style="566" hidden="1" customWidth="1"/>
    <col min="11" max="16384" width="9.140625" style="566"/>
  </cols>
  <sheetData>
    <row r="2" spans="1:12" ht="16.5" thickBot="1">
      <c r="A2" s="1" t="s">
        <v>297</v>
      </c>
      <c r="E2" s="215"/>
      <c r="G2" s="654" t="s">
        <v>301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  <c r="L3" s="291"/>
    </row>
    <row r="4" spans="1:12" ht="16.5" thickBot="1">
      <c r="A4" s="221" t="s">
        <v>116</v>
      </c>
      <c r="B4" s="222"/>
      <c r="C4" s="1295" t="s">
        <v>176</v>
      </c>
      <c r="D4" s="989"/>
      <c r="E4" s="710" t="s">
        <v>205</v>
      </c>
      <c r="F4" s="291"/>
      <c r="G4" s="291"/>
      <c r="H4" s="291"/>
      <c r="I4" s="291"/>
      <c r="J4" s="291"/>
      <c r="K4" s="291"/>
      <c r="L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  <c r="L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254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1172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661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661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661"/>
    </row>
    <row r="10" spans="1:12">
      <c r="A10" s="252"/>
      <c r="B10" s="253">
        <v>2</v>
      </c>
      <c r="C10" s="54" t="s">
        <v>727</v>
      </c>
      <c r="D10" s="54">
        <v>46700</v>
      </c>
      <c r="E10" s="570">
        <v>480</v>
      </c>
      <c r="F10" s="570">
        <v>636</v>
      </c>
      <c r="G10" s="663">
        <v>325</v>
      </c>
      <c r="H10" s="663">
        <f t="shared" si="0"/>
        <v>961</v>
      </c>
      <c r="I10" s="661"/>
      <c r="J10" s="291"/>
      <c r="K10" s="1320"/>
      <c r="L10" s="661"/>
    </row>
    <row r="11" spans="1:12">
      <c r="A11" s="252"/>
      <c r="B11" s="253">
        <v>3</v>
      </c>
      <c r="C11" s="54" t="s">
        <v>683</v>
      </c>
      <c r="D11" s="54">
        <v>10695</v>
      </c>
      <c r="E11" s="570"/>
      <c r="F11" s="570">
        <v>0</v>
      </c>
      <c r="G11" s="663"/>
      <c r="H11" s="663">
        <f t="shared" si="0"/>
        <v>0</v>
      </c>
      <c r="I11" s="661"/>
      <c r="J11" s="291"/>
      <c r="K11" s="1320"/>
      <c r="L11" s="661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661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661"/>
    </row>
    <row r="14" spans="1:12">
      <c r="A14" s="252"/>
      <c r="B14" s="253"/>
      <c r="C14" s="61" t="s">
        <v>688</v>
      </c>
      <c r="D14" s="55">
        <f>SUM(D9:D13)</f>
        <v>57395</v>
      </c>
      <c r="E14" s="570">
        <f>SUM(E9:E13)</f>
        <v>480</v>
      </c>
      <c r="F14" s="570">
        <f>SUM(F9:F13)</f>
        <v>636</v>
      </c>
      <c r="G14" s="570">
        <f t="shared" ref="G14:L14" si="1">SUM(G9:G13)</f>
        <v>325</v>
      </c>
      <c r="H14" s="570">
        <f t="shared" si="1"/>
        <v>961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731"/>
    </row>
    <row r="16" spans="1:12" ht="13.5" thickBot="1">
      <c r="A16" s="266"/>
      <c r="B16" s="267"/>
      <c r="C16" s="72" t="s">
        <v>124</v>
      </c>
      <c r="D16" s="73">
        <f>SUM(D14:D15)</f>
        <v>57395</v>
      </c>
      <c r="E16" s="73">
        <f>SUM(E14:E15)</f>
        <v>480</v>
      </c>
      <c r="F16" s="73">
        <f t="shared" ref="F16:L16" si="2">SUM(F14:F15)</f>
        <v>636</v>
      </c>
      <c r="G16" s="73">
        <f t="shared" si="2"/>
        <v>325</v>
      </c>
      <c r="H16" s="73">
        <f t="shared" si="2"/>
        <v>961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56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661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661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661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73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56"/>
    </row>
    <row r="24" spans="1:12">
      <c r="A24" s="252"/>
      <c r="B24" s="253">
        <v>1</v>
      </c>
      <c r="C24" s="54" t="s">
        <v>227</v>
      </c>
      <c r="D24" s="54">
        <v>179138</v>
      </c>
      <c r="E24" s="570">
        <v>104468</v>
      </c>
      <c r="F24" s="570">
        <v>115258</v>
      </c>
      <c r="G24" s="663">
        <v>-286</v>
      </c>
      <c r="H24" s="663">
        <f t="shared" si="0"/>
        <v>114972</v>
      </c>
      <c r="I24" s="661"/>
      <c r="J24" s="291"/>
      <c r="K24" s="1320"/>
      <c r="L24" s="661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661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/>
      <c r="H26" s="663">
        <f t="shared" si="0"/>
        <v>0</v>
      </c>
      <c r="I26" s="661"/>
      <c r="J26" s="291"/>
      <c r="K26" s="1320"/>
      <c r="L26" s="661"/>
    </row>
    <row r="27" spans="1:12">
      <c r="A27" s="252"/>
      <c r="B27" s="253">
        <v>5</v>
      </c>
      <c r="C27" s="54" t="s">
        <v>713</v>
      </c>
      <c r="D27" s="54"/>
      <c r="E27" s="570"/>
      <c r="F27" s="570">
        <v>10958</v>
      </c>
      <c r="G27" s="663"/>
      <c r="H27" s="663">
        <f t="shared" si="0"/>
        <v>10958</v>
      </c>
      <c r="I27" s="661"/>
      <c r="J27" s="291"/>
      <c r="K27" s="1320"/>
      <c r="L27" s="661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731"/>
    </row>
    <row r="29" spans="1:12" ht="13.5" thickBot="1">
      <c r="A29" s="266"/>
      <c r="B29" s="267"/>
      <c r="C29" s="72" t="s">
        <v>734</v>
      </c>
      <c r="D29" s="73">
        <f>SUM(D24:D28)</f>
        <v>179138</v>
      </c>
      <c r="E29" s="73">
        <f>SUM(E24:E28)</f>
        <v>104468</v>
      </c>
      <c r="F29" s="73">
        <f t="shared" ref="F29:L29" si="4">SUM(F24:F28)</f>
        <v>126216</v>
      </c>
      <c r="G29" s="73">
        <f t="shared" si="4"/>
        <v>-286</v>
      </c>
      <c r="H29" s="73">
        <f t="shared" si="4"/>
        <v>125930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56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661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661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661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661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661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661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661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297">
        <v>0</v>
      </c>
      <c r="G38" s="297">
        <f t="shared" ref="G38:K38" si="5">SUM(G36:G37)</f>
        <v>0</v>
      </c>
      <c r="H38" s="297">
        <f t="shared" si="5"/>
        <v>0</v>
      </c>
      <c r="I38" s="297">
        <f t="shared" si="5"/>
        <v>0</v>
      </c>
      <c r="J38" s="1176">
        <f t="shared" si="5"/>
        <v>0</v>
      </c>
      <c r="K38" s="1324">
        <f t="shared" si="5"/>
        <v>0</v>
      </c>
      <c r="L38" s="675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661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2">
        <v>0</v>
      </c>
      <c r="G40" s="62">
        <f t="shared" ref="G40:K40" si="6">SUM(G38:G39)</f>
        <v>0</v>
      </c>
      <c r="H40" s="62">
        <f t="shared" si="6"/>
        <v>0</v>
      </c>
      <c r="I40" s="62">
        <f t="shared" si="6"/>
        <v>0</v>
      </c>
      <c r="J40" s="1175">
        <f t="shared" si="6"/>
        <v>0</v>
      </c>
      <c r="K40" s="1323">
        <f t="shared" si="6"/>
        <v>0</v>
      </c>
      <c r="L40" s="663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661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297">
        <f t="shared" ref="F42:K42" si="7">F34+F35+F40+F41</f>
        <v>0</v>
      </c>
      <c r="G42" s="297">
        <f t="shared" si="7"/>
        <v>0</v>
      </c>
      <c r="H42" s="297">
        <f t="shared" si="7"/>
        <v>0</v>
      </c>
      <c r="I42" s="297">
        <f t="shared" si="7"/>
        <v>0</v>
      </c>
      <c r="J42" s="1176">
        <f t="shared" si="7"/>
        <v>0</v>
      </c>
      <c r="K42" s="1324">
        <f t="shared" si="7"/>
        <v>0</v>
      </c>
      <c r="L42" s="675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661"/>
    </row>
    <row r="44" spans="1:12">
      <c r="A44" s="252"/>
      <c r="B44" s="253">
        <v>11</v>
      </c>
      <c r="C44" s="54" t="s">
        <v>762</v>
      </c>
      <c r="D44" s="54"/>
      <c r="E44" s="570"/>
      <c r="F44" s="570">
        <v>5078</v>
      </c>
      <c r="G44" s="663"/>
      <c r="H44" s="663">
        <f t="shared" si="0"/>
        <v>5078</v>
      </c>
      <c r="I44" s="661"/>
      <c r="J44" s="291"/>
      <c r="K44" s="1320"/>
      <c r="L44" s="661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661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8">SUM(F44:F45)</f>
        <v>5078</v>
      </c>
      <c r="G46" s="301">
        <f t="shared" si="8"/>
        <v>0</v>
      </c>
      <c r="H46" s="301">
        <f t="shared" si="8"/>
        <v>5078</v>
      </c>
      <c r="I46" s="301">
        <f t="shared" si="8"/>
        <v>0</v>
      </c>
      <c r="J46" s="301">
        <f t="shared" si="8"/>
        <v>0</v>
      </c>
      <c r="K46" s="301">
        <f t="shared" si="8"/>
        <v>0</v>
      </c>
      <c r="L46" s="301">
        <f t="shared" si="8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9">F33+F42+F43+F46</f>
        <v>5078</v>
      </c>
      <c r="G47" s="73">
        <f t="shared" si="9"/>
        <v>0</v>
      </c>
      <c r="H47" s="73">
        <f t="shared" si="9"/>
        <v>5078</v>
      </c>
      <c r="I47" s="73">
        <f t="shared" si="9"/>
        <v>0</v>
      </c>
      <c r="J47" s="73">
        <f t="shared" si="9"/>
        <v>0</v>
      </c>
      <c r="K47" s="73">
        <f t="shared" si="9"/>
        <v>0</v>
      </c>
      <c r="L47" s="73">
        <f t="shared" si="9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1177"/>
      <c r="K48" s="1328"/>
      <c r="L48" s="728"/>
    </row>
    <row r="49" spans="1:12" ht="16.5" thickBot="1">
      <c r="A49" s="680"/>
      <c r="B49" s="681"/>
      <c r="C49" s="682" t="s">
        <v>284</v>
      </c>
      <c r="D49" s="708">
        <f>D16+D22+D29+D47</f>
        <v>236533</v>
      </c>
      <c r="E49" s="708">
        <f>E16+E22+E29+E47</f>
        <v>104948</v>
      </c>
      <c r="F49" s="708">
        <f t="shared" ref="F49:L49" si="10">F16+F22+F29+F47</f>
        <v>131930</v>
      </c>
      <c r="G49" s="708">
        <f t="shared" si="10"/>
        <v>39</v>
      </c>
      <c r="H49" s="708">
        <f t="shared" si="10"/>
        <v>131969</v>
      </c>
      <c r="I49" s="708">
        <f t="shared" si="10"/>
        <v>0</v>
      </c>
      <c r="J49" s="708">
        <f t="shared" si="10"/>
        <v>0</v>
      </c>
      <c r="K49" s="708">
        <f t="shared" si="10"/>
        <v>0</v>
      </c>
      <c r="L49" s="708">
        <f t="shared" si="10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59"/>
    </row>
    <row r="51" spans="1:12" ht="13.5" thickBot="1">
      <c r="A51" s="691">
        <v>5</v>
      </c>
      <c r="B51" s="692"/>
      <c r="C51" s="419" t="s">
        <v>285</v>
      </c>
      <c r="D51" s="420">
        <f>SUM(D52:D54)</f>
        <v>236533</v>
      </c>
      <c r="E51" s="420">
        <f>SUM(E52:E54)</f>
        <v>103741</v>
      </c>
      <c r="F51" s="420">
        <f t="shared" ref="F51:L51" si="11">SUM(F52:F54)</f>
        <v>124723</v>
      </c>
      <c r="G51" s="420">
        <f t="shared" si="11"/>
        <v>39</v>
      </c>
      <c r="H51" s="420">
        <f t="shared" si="11"/>
        <v>124762</v>
      </c>
      <c r="I51" s="420">
        <f t="shared" si="11"/>
        <v>0</v>
      </c>
      <c r="J51" s="420">
        <f t="shared" si="11"/>
        <v>0</v>
      </c>
      <c r="K51" s="420">
        <f t="shared" si="11"/>
        <v>0</v>
      </c>
      <c r="L51" s="420">
        <f t="shared" si="11"/>
        <v>0</v>
      </c>
    </row>
    <row r="52" spans="1:12">
      <c r="A52" s="693"/>
      <c r="B52" s="694">
        <v>1</v>
      </c>
      <c r="C52" s="695" t="s">
        <v>61</v>
      </c>
      <c r="D52" s="1086">
        <v>83892</v>
      </c>
      <c r="E52" s="570">
        <v>67037</v>
      </c>
      <c r="F52" s="570">
        <v>77404</v>
      </c>
      <c r="G52" s="727">
        <v>33</v>
      </c>
      <c r="H52" s="727">
        <f>SUM(F52:G52)</f>
        <v>77437</v>
      </c>
      <c r="I52" s="728"/>
      <c r="J52" s="291"/>
      <c r="K52" s="1328"/>
      <c r="L52" s="728"/>
    </row>
    <row r="53" spans="1:12">
      <c r="A53" s="574"/>
      <c r="B53" s="575">
        <v>2</v>
      </c>
      <c r="C53" s="649" t="s">
        <v>30</v>
      </c>
      <c r="D53" s="1086">
        <v>21520</v>
      </c>
      <c r="E53" s="570">
        <v>13191</v>
      </c>
      <c r="F53" s="570">
        <v>15022</v>
      </c>
      <c r="G53" s="663">
        <v>6</v>
      </c>
      <c r="H53" s="663">
        <f>SUM(F53:G53)</f>
        <v>15028</v>
      </c>
      <c r="I53" s="661"/>
      <c r="J53" s="291"/>
      <c r="K53" s="1320"/>
      <c r="L53" s="661"/>
    </row>
    <row r="54" spans="1:12" ht="13.5" thickBot="1">
      <c r="A54" s="574"/>
      <c r="B54" s="575">
        <v>3</v>
      </c>
      <c r="C54" s="649" t="s">
        <v>63</v>
      </c>
      <c r="D54" s="1086">
        <v>131121</v>
      </c>
      <c r="E54" s="570">
        <v>23513</v>
      </c>
      <c r="F54" s="570">
        <v>32297</v>
      </c>
      <c r="G54" s="663"/>
      <c r="H54" s="663">
        <f>SUM(F54:G54)</f>
        <v>32297</v>
      </c>
      <c r="I54" s="661"/>
      <c r="J54" s="291"/>
      <c r="K54" s="1329"/>
      <c r="L54" s="720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2">SUM(F56:F60)</f>
        <v>0</v>
      </c>
      <c r="G55" s="754">
        <f t="shared" si="12"/>
        <v>0</v>
      </c>
      <c r="H55" s="754">
        <f t="shared" si="12"/>
        <v>0</v>
      </c>
      <c r="I55" s="754">
        <f t="shared" si="12"/>
        <v>0</v>
      </c>
      <c r="J55" s="754">
        <f t="shared" si="12"/>
        <v>0</v>
      </c>
      <c r="K55" s="754">
        <f t="shared" si="12"/>
        <v>0</v>
      </c>
      <c r="L55" s="754">
        <f t="shared" si="12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55"/>
      <c r="H56" s="755">
        <f>SUM(F56:G56)</f>
        <v>0</v>
      </c>
      <c r="I56" s="779"/>
      <c r="J56" s="291"/>
      <c r="K56" s="1320"/>
      <c r="L56" s="661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>SUM(F57:G57)</f>
        <v>0</v>
      </c>
      <c r="I57" s="756"/>
      <c r="J57" s="291"/>
      <c r="K57" s="1320"/>
      <c r="L57" s="661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>SUM(F58:G58)</f>
        <v>0</v>
      </c>
      <c r="I58" s="756"/>
      <c r="J58" s="1091"/>
      <c r="K58" s="1320"/>
      <c r="L58" s="661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59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1207</v>
      </c>
      <c r="F61" s="420">
        <f t="shared" ref="F61:L61" si="13">SUM(F62:F64)</f>
        <v>7207</v>
      </c>
      <c r="G61" s="420">
        <f t="shared" si="13"/>
        <v>0</v>
      </c>
      <c r="H61" s="420">
        <f t="shared" si="13"/>
        <v>7207</v>
      </c>
      <c r="I61" s="420">
        <f t="shared" si="13"/>
        <v>0</v>
      </c>
      <c r="J61" s="420">
        <f t="shared" si="13"/>
        <v>0</v>
      </c>
      <c r="K61" s="420">
        <f t="shared" si="13"/>
        <v>0</v>
      </c>
      <c r="L61" s="420">
        <f t="shared" si="13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1207</v>
      </c>
      <c r="F62" s="748">
        <v>7207</v>
      </c>
      <c r="G62" s="727"/>
      <c r="H62" s="727">
        <f>SUM(F62:G62)</f>
        <v>7207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>SUM(F64:G64)</f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4">SUM(F66:F67)</f>
        <v>0</v>
      </c>
      <c r="G65" s="1154">
        <f t="shared" si="14"/>
        <v>0</v>
      </c>
      <c r="H65" s="1154">
        <f t="shared" si="14"/>
        <v>0</v>
      </c>
      <c r="I65" s="1154">
        <f t="shared" si="14"/>
        <v>0</v>
      </c>
      <c r="J65" s="1154">
        <f t="shared" si="14"/>
        <v>0</v>
      </c>
      <c r="K65" s="1154">
        <f t="shared" si="14"/>
        <v>0</v>
      </c>
      <c r="L65" s="1154">
        <f t="shared" si="14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236533</v>
      </c>
      <c r="E68" s="708">
        <f>E51+E55+E61+E65</f>
        <v>104948</v>
      </c>
      <c r="F68" s="708">
        <f t="shared" ref="F68:L68" si="15">F51+F55+F61+F65</f>
        <v>131930</v>
      </c>
      <c r="G68" s="708">
        <f t="shared" si="15"/>
        <v>39</v>
      </c>
      <c r="H68" s="708">
        <f t="shared" si="15"/>
        <v>131969</v>
      </c>
      <c r="I68" s="708">
        <f t="shared" si="15"/>
        <v>0</v>
      </c>
      <c r="J68" s="708">
        <f t="shared" si="15"/>
        <v>0</v>
      </c>
      <c r="K68" s="708">
        <f t="shared" si="15"/>
        <v>0</v>
      </c>
      <c r="L68" s="708">
        <f t="shared" si="15"/>
        <v>0</v>
      </c>
    </row>
    <row r="69" spans="1:12">
      <c r="G69" s="707">
        <f>G49-G68</f>
        <v>0</v>
      </c>
      <c r="J69" s="707"/>
    </row>
    <row r="70" spans="1:12" ht="16.5" hidden="1" thickBot="1">
      <c r="A70" s="345" t="s">
        <v>290</v>
      </c>
      <c r="B70" s="346"/>
      <c r="C70" s="347"/>
      <c r="D70" s="585"/>
      <c r="E70" s="778">
        <v>88.5</v>
      </c>
    </row>
    <row r="71" spans="1:12">
      <c r="E71" s="707">
        <f>E49-E68</f>
        <v>0</v>
      </c>
    </row>
    <row r="72" spans="1:12">
      <c r="J72" s="707"/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3" firstPageNumber="21" orientation="portrait" useFirstPageNumber="1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71"/>
  <sheetViews>
    <sheetView workbookViewId="0">
      <selection activeCell="G55" sqref="G55"/>
    </sheetView>
  </sheetViews>
  <sheetFormatPr defaultColWidth="9.140625" defaultRowHeight="12.75"/>
  <cols>
    <col min="1" max="1" width="10" style="566" customWidth="1"/>
    <col min="2" max="2" width="9.140625" style="566"/>
    <col min="3" max="3" width="61.85546875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302</v>
      </c>
      <c r="E2" s="215"/>
      <c r="G2" s="654" t="s">
        <v>303</v>
      </c>
      <c r="I2" s="1135" t="s">
        <v>303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1295" t="s">
        <v>783</v>
      </c>
      <c r="D4" s="989"/>
      <c r="E4" s="710" t="s">
        <v>230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254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/>
      <c r="E10" s="570">
        <v>18734</v>
      </c>
      <c r="F10" s="570">
        <v>19644</v>
      </c>
      <c r="G10" s="663">
        <v>410</v>
      </c>
      <c r="H10" s="663">
        <f t="shared" si="0"/>
        <v>20054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/>
      <c r="E11" s="570">
        <v>3631</v>
      </c>
      <c r="F11" s="570">
        <v>3631</v>
      </c>
      <c r="G11" s="663"/>
      <c r="H11" s="663">
        <f t="shared" si="0"/>
        <v>3631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0</v>
      </c>
      <c r="E14" s="570">
        <f>SUM(E9:E13)</f>
        <v>22365</v>
      </c>
      <c r="F14" s="570">
        <f t="shared" ref="F14:L14" si="1">SUM(F9:F13)</f>
        <v>23275</v>
      </c>
      <c r="G14" s="570">
        <f t="shared" si="1"/>
        <v>410</v>
      </c>
      <c r="H14" s="570">
        <f t="shared" si="1"/>
        <v>23685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0</v>
      </c>
      <c r="E16" s="73">
        <f>SUM(E14:E15)</f>
        <v>22365</v>
      </c>
      <c r="F16" s="73">
        <f t="shared" ref="F16:L16" si="2">SUM(F14:F15)</f>
        <v>23275</v>
      </c>
      <c r="G16" s="73">
        <f t="shared" si="2"/>
        <v>410</v>
      </c>
      <c r="H16" s="73">
        <f t="shared" si="2"/>
        <v>23685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/>
      <c r="E24" s="570">
        <v>69757</v>
      </c>
      <c r="F24" s="570">
        <v>112247</v>
      </c>
      <c r="G24" s="663">
        <v>-2834</v>
      </c>
      <c r="H24" s="663">
        <f t="shared" si="0"/>
        <v>109413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>
        <v>0</v>
      </c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/>
      <c r="F27" s="570">
        <v>1773</v>
      </c>
      <c r="G27" s="663">
        <v>460</v>
      </c>
      <c r="H27" s="663">
        <f t="shared" si="0"/>
        <v>2233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0</v>
      </c>
      <c r="E29" s="73">
        <f>SUM(E24:E28)</f>
        <v>69757</v>
      </c>
      <c r="F29" s="73">
        <f t="shared" ref="F29:L29" si="4">SUM(F24:F28)</f>
        <v>114020</v>
      </c>
      <c r="G29" s="73">
        <f t="shared" si="4"/>
        <v>-2374</v>
      </c>
      <c r="H29" s="73">
        <f t="shared" si="4"/>
        <v>111646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>
        <v>0</v>
      </c>
      <c r="G44" s="663"/>
      <c r="H44" s="663">
        <f t="shared" si="0"/>
        <v>0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5">SUM(F44:F45)</f>
        <v>0</v>
      </c>
      <c r="G46" s="301">
        <f t="shared" si="5"/>
        <v>0</v>
      </c>
      <c r="H46" s="301">
        <f t="shared" si="5"/>
        <v>0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6">F33+F42+F43+F46</f>
        <v>0</v>
      </c>
      <c r="G47" s="73">
        <f t="shared" si="6"/>
        <v>0</v>
      </c>
      <c r="H47" s="73">
        <f t="shared" si="6"/>
        <v>0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0</v>
      </c>
      <c r="E49" s="708">
        <f>E16+E22+E29+E47</f>
        <v>92122</v>
      </c>
      <c r="F49" s="708">
        <f t="shared" ref="F49:L49" si="7">F16+F22+F29+F47</f>
        <v>137295</v>
      </c>
      <c r="G49" s="708">
        <f t="shared" si="7"/>
        <v>-1964</v>
      </c>
      <c r="H49" s="708">
        <f t="shared" si="7"/>
        <v>135331</v>
      </c>
      <c r="I49" s="708">
        <f t="shared" si="7"/>
        <v>0</v>
      </c>
      <c r="J49" s="708">
        <f t="shared" si="7"/>
        <v>0</v>
      </c>
      <c r="K49" s="708">
        <f t="shared" si="7"/>
        <v>0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0</v>
      </c>
      <c r="E51" s="420">
        <f>SUM(E52:E54)</f>
        <v>89455</v>
      </c>
      <c r="F51" s="420">
        <f t="shared" ref="F51:L51" si="8">SUM(F52:F54)</f>
        <v>126628</v>
      </c>
      <c r="G51" s="420">
        <f t="shared" si="8"/>
        <v>-1964</v>
      </c>
      <c r="H51" s="420">
        <f t="shared" si="8"/>
        <v>124664</v>
      </c>
      <c r="I51" s="420">
        <f t="shared" si="8"/>
        <v>0</v>
      </c>
      <c r="J51" s="420">
        <f t="shared" si="8"/>
        <v>0</v>
      </c>
      <c r="K51" s="420">
        <f t="shared" si="8"/>
        <v>0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/>
      <c r="E52" s="748">
        <v>49315</v>
      </c>
      <c r="F52" s="748">
        <v>51163</v>
      </c>
      <c r="G52" s="727">
        <v>30</v>
      </c>
      <c r="H52" s="727">
        <f t="shared" ref="H52:H64" si="9">SUM(F52:G52)</f>
        <v>51193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/>
      <c r="E53" s="748">
        <v>9685</v>
      </c>
      <c r="F53" s="748">
        <v>10010</v>
      </c>
      <c r="G53" s="663">
        <v>6</v>
      </c>
      <c r="H53" s="663">
        <f t="shared" si="9"/>
        <v>10016</v>
      </c>
      <c r="I53" s="661"/>
      <c r="J53" s="117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/>
      <c r="E54" s="748">
        <v>30455</v>
      </c>
      <c r="F54" s="748">
        <v>65455</v>
      </c>
      <c r="G54" s="663">
        <v>-2000</v>
      </c>
      <c r="H54" s="663">
        <f t="shared" si="9"/>
        <v>63455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>
        <f t="shared" si="10"/>
        <v>0</v>
      </c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575">
        <v>1</v>
      </c>
      <c r="C56" s="649" t="s">
        <v>711</v>
      </c>
      <c r="D56" s="1086"/>
      <c r="E56" s="748"/>
      <c r="F56" s="663"/>
      <c r="G56" s="755"/>
      <c r="H56" s="755">
        <f t="shared" si="9"/>
        <v>0</v>
      </c>
      <c r="I56" s="734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2667</v>
      </c>
      <c r="F61" s="420">
        <f t="shared" ref="F61:L61" si="11">SUM(F62:F64)</f>
        <v>10667</v>
      </c>
      <c r="G61" s="420">
        <f t="shared" si="11"/>
        <v>0</v>
      </c>
      <c r="H61" s="420">
        <f t="shared" si="11"/>
        <v>10667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2667</v>
      </c>
      <c r="F62" s="748">
        <v>10667</v>
      </c>
      <c r="G62" s="727"/>
      <c r="H62" s="727">
        <f t="shared" si="9"/>
        <v>10667</v>
      </c>
      <c r="I62" s="728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6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0</v>
      </c>
      <c r="E68" s="708">
        <f>E51+E55+E61+E65</f>
        <v>92122</v>
      </c>
      <c r="F68" s="708">
        <f t="shared" ref="F68:L68" si="13">F51+F55+F61+F65</f>
        <v>137295</v>
      </c>
      <c r="G68" s="708">
        <f t="shared" si="13"/>
        <v>-1964</v>
      </c>
      <c r="H68" s="708">
        <f t="shared" si="13"/>
        <v>135331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/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3" firstPageNumber="22" orientation="portrait" useFirstPageNumber="1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71"/>
  <sheetViews>
    <sheetView workbookViewId="0">
      <selection activeCell="G3" sqref="G3"/>
    </sheetView>
  </sheetViews>
  <sheetFormatPr defaultColWidth="9.140625" defaultRowHeight="12.75"/>
  <cols>
    <col min="1" max="1" width="10" style="566" customWidth="1"/>
    <col min="2" max="2" width="9.140625" style="566"/>
    <col min="3" max="3" width="60.42578125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305</v>
      </c>
      <c r="E2" s="215"/>
      <c r="G2" s="1874" t="s">
        <v>306</v>
      </c>
      <c r="I2" s="654" t="s">
        <v>323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1295" t="s">
        <v>785</v>
      </c>
      <c r="D4" s="989"/>
      <c r="E4" s="710" t="s">
        <v>247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/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>
        <v>12387</v>
      </c>
      <c r="E10" s="570"/>
      <c r="F10" s="570">
        <v>0</v>
      </c>
      <c r="G10" s="663">
        <v>122</v>
      </c>
      <c r="H10" s="663">
        <f t="shared" si="0"/>
        <v>122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>
        <v>851</v>
      </c>
      <c r="E11" s="570"/>
      <c r="F11" s="570">
        <v>0</v>
      </c>
      <c r="G11" s="663"/>
      <c r="H11" s="663">
        <f t="shared" si="0"/>
        <v>0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13238</v>
      </c>
      <c r="E14" s="570">
        <f>SUM(E9:E13)</f>
        <v>0</v>
      </c>
      <c r="F14" s="570">
        <f t="shared" ref="F14:L14" si="1">SUM(F9:F13)</f>
        <v>0</v>
      </c>
      <c r="G14" s="570">
        <f t="shared" si="1"/>
        <v>122</v>
      </c>
      <c r="H14" s="570">
        <f t="shared" si="1"/>
        <v>122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13238</v>
      </c>
      <c r="E16" s="73">
        <f>SUM(E14:E15)</f>
        <v>0</v>
      </c>
      <c r="F16" s="73">
        <f t="shared" ref="F16:L16" si="2">SUM(F14:F15)</f>
        <v>0</v>
      </c>
      <c r="G16" s="73">
        <f t="shared" si="2"/>
        <v>122</v>
      </c>
      <c r="H16" s="73">
        <f t="shared" si="2"/>
        <v>122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>
        <v>39486</v>
      </c>
      <c r="E24" s="570">
        <v>36844</v>
      </c>
      <c r="F24" s="570">
        <v>36844</v>
      </c>
      <c r="G24" s="663">
        <v>1878</v>
      </c>
      <c r="H24" s="663">
        <f t="shared" si="0"/>
        <v>38722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/>
      <c r="G25" s="663">
        <v>0</v>
      </c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/>
      <c r="G26" s="663">
        <v>0</v>
      </c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/>
      <c r="F27" s="570"/>
      <c r="G27" s="663"/>
      <c r="H27" s="663">
        <f t="shared" si="0"/>
        <v>0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39486</v>
      </c>
      <c r="E29" s="73">
        <f>SUM(E24:E28)</f>
        <v>36844</v>
      </c>
      <c r="F29" s="73">
        <f t="shared" ref="F29:L29" si="4">SUM(F24:F28)</f>
        <v>36844</v>
      </c>
      <c r="G29" s="73">
        <f t="shared" si="4"/>
        <v>1878</v>
      </c>
      <c r="H29" s="73">
        <f t="shared" si="4"/>
        <v>38722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/>
      <c r="G44" s="663"/>
      <c r="H44" s="663">
        <f t="shared" si="0"/>
        <v>0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5">SUM(F44:F45)</f>
        <v>0</v>
      </c>
      <c r="G46" s="301">
        <f t="shared" si="5"/>
        <v>0</v>
      </c>
      <c r="H46" s="301">
        <f t="shared" si="5"/>
        <v>0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6">F33+F42+F43+F46</f>
        <v>0</v>
      </c>
      <c r="G47" s="73">
        <f t="shared" si="6"/>
        <v>0</v>
      </c>
      <c r="H47" s="73">
        <f t="shared" si="6"/>
        <v>0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52724</v>
      </c>
      <c r="E49" s="708">
        <f>E16+E22+E29+E47</f>
        <v>36844</v>
      </c>
      <c r="F49" s="708">
        <f t="shared" ref="F49:L49" si="7">F16+F22+F29+F47</f>
        <v>36844</v>
      </c>
      <c r="G49" s="708">
        <f t="shared" si="7"/>
        <v>2000</v>
      </c>
      <c r="H49" s="708">
        <f t="shared" si="7"/>
        <v>38844</v>
      </c>
      <c r="I49" s="708">
        <f t="shared" si="7"/>
        <v>0</v>
      </c>
      <c r="J49" s="708">
        <f t="shared" si="7"/>
        <v>0</v>
      </c>
      <c r="K49" s="708">
        <f t="shared" si="7"/>
        <v>0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52724</v>
      </c>
      <c r="E51" s="420">
        <f>SUM(E52:E54)</f>
        <v>36354</v>
      </c>
      <c r="F51" s="420">
        <f t="shared" ref="F51:L51" si="8">SUM(F52:F54)</f>
        <v>36354</v>
      </c>
      <c r="G51" s="420">
        <f t="shared" si="8"/>
        <v>2000</v>
      </c>
      <c r="H51" s="420">
        <f t="shared" si="8"/>
        <v>38354</v>
      </c>
      <c r="I51" s="420">
        <f t="shared" si="8"/>
        <v>0</v>
      </c>
      <c r="J51" s="420">
        <f t="shared" si="8"/>
        <v>0</v>
      </c>
      <c r="K51" s="420">
        <f t="shared" si="8"/>
        <v>0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>
        <v>20212</v>
      </c>
      <c r="E52" s="748">
        <v>16761</v>
      </c>
      <c r="F52" s="748">
        <v>16761</v>
      </c>
      <c r="G52" s="727"/>
      <c r="H52" s="727">
        <f t="shared" ref="H52:H64" si="9">SUM(F52:G52)</f>
        <v>16761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>
        <v>5325</v>
      </c>
      <c r="E53" s="748">
        <v>3407</v>
      </c>
      <c r="F53" s="748">
        <v>3407</v>
      </c>
      <c r="G53" s="663"/>
      <c r="H53" s="663">
        <f t="shared" si="9"/>
        <v>3407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>
        <v>27187</v>
      </c>
      <c r="E54" s="748">
        <v>16186</v>
      </c>
      <c r="F54" s="748">
        <v>16186</v>
      </c>
      <c r="G54" s="663">
        <v>2000</v>
      </c>
      <c r="H54" s="663">
        <f t="shared" si="9"/>
        <v>18186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>
        <f t="shared" si="10"/>
        <v>0</v>
      </c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55"/>
      <c r="H56" s="755">
        <f t="shared" si="9"/>
        <v>0</v>
      </c>
      <c r="I56" s="779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490</v>
      </c>
      <c r="F61" s="420">
        <f t="shared" ref="F61:L61" si="11">SUM(F62:F64)</f>
        <v>490</v>
      </c>
      <c r="G61" s="420">
        <f t="shared" si="11"/>
        <v>0</v>
      </c>
      <c r="H61" s="420">
        <f t="shared" si="11"/>
        <v>490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490</v>
      </c>
      <c r="F62" s="748">
        <v>490</v>
      </c>
      <c r="G62" s="727"/>
      <c r="H62" s="727">
        <f t="shared" si="9"/>
        <v>490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52724</v>
      </c>
      <c r="E68" s="708">
        <f>E51+E55+E61+E65</f>
        <v>36844</v>
      </c>
      <c r="F68" s="708">
        <f t="shared" ref="F68:L68" si="13">F51+F55+F61+F65</f>
        <v>36844</v>
      </c>
      <c r="G68" s="708">
        <f t="shared" si="13"/>
        <v>2000</v>
      </c>
      <c r="H68" s="708">
        <f t="shared" si="13"/>
        <v>38844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>
        <v>15</v>
      </c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23" orientation="portrait" useFirstPageNumber="1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71"/>
  <sheetViews>
    <sheetView topLeftCell="B1" workbookViewId="0">
      <selection activeCell="G64" sqref="G64"/>
    </sheetView>
  </sheetViews>
  <sheetFormatPr defaultColWidth="9.140625" defaultRowHeight="12.75"/>
  <cols>
    <col min="1" max="1" width="10" style="566" customWidth="1"/>
    <col min="2" max="2" width="9.140625" style="566"/>
    <col min="3" max="3" width="60.42578125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310</v>
      </c>
      <c r="E2" s="215"/>
      <c r="G2" s="1874" t="s">
        <v>306</v>
      </c>
      <c r="I2" s="654" t="s">
        <v>323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1295" t="s">
        <v>784</v>
      </c>
      <c r="D4" s="989"/>
      <c r="E4" s="710" t="s">
        <v>311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>
        <v>12387</v>
      </c>
      <c r="E10" s="570"/>
      <c r="F10" s="570">
        <v>0</v>
      </c>
      <c r="G10" s="663"/>
      <c r="H10" s="663">
        <f t="shared" si="0"/>
        <v>0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>
        <v>851</v>
      </c>
      <c r="E11" s="570"/>
      <c r="F11" s="570">
        <v>0</v>
      </c>
      <c r="G11" s="663"/>
      <c r="H11" s="663">
        <f t="shared" si="0"/>
        <v>0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13238</v>
      </c>
      <c r="E14" s="570">
        <f>SUM(E9:E13)</f>
        <v>0</v>
      </c>
      <c r="F14" s="570">
        <f t="shared" ref="F14:L14" si="1">SUM(F9:F13)</f>
        <v>0</v>
      </c>
      <c r="G14" s="570">
        <f t="shared" si="1"/>
        <v>0</v>
      </c>
      <c r="H14" s="570">
        <f t="shared" si="1"/>
        <v>0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13238</v>
      </c>
      <c r="E16" s="73">
        <f>SUM(E14:E15)</f>
        <v>0</v>
      </c>
      <c r="F16" s="73">
        <f t="shared" ref="F16:L16" si="2">SUM(F14:F15)</f>
        <v>0</v>
      </c>
      <c r="G16" s="73">
        <f t="shared" si="2"/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>
        <v>39486</v>
      </c>
      <c r="E24" s="570">
        <v>617</v>
      </c>
      <c r="F24" s="570">
        <v>5440</v>
      </c>
      <c r="G24" s="663"/>
      <c r="H24" s="663">
        <f t="shared" si="0"/>
        <v>5440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>
        <v>0</v>
      </c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>
        <v>26844</v>
      </c>
      <c r="F27" s="570">
        <v>58639</v>
      </c>
      <c r="G27" s="663"/>
      <c r="H27" s="663">
        <f t="shared" si="0"/>
        <v>58639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39486</v>
      </c>
      <c r="E29" s="73">
        <f>SUM(E24:E28)</f>
        <v>27461</v>
      </c>
      <c r="F29" s="73">
        <f t="shared" ref="F29:L29" si="4">SUM(F24:F28)</f>
        <v>64079</v>
      </c>
      <c r="G29" s="73">
        <f t="shared" si="4"/>
        <v>0</v>
      </c>
      <c r="H29" s="73">
        <f t="shared" si="4"/>
        <v>64079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>
        <v>7035</v>
      </c>
      <c r="F44" s="570">
        <v>6938</v>
      </c>
      <c r="G44" s="663"/>
      <c r="H44" s="663">
        <f t="shared" si="0"/>
        <v>6938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7035</v>
      </c>
      <c r="F46" s="301">
        <f t="shared" ref="F46:L46" si="5">SUM(F44:F45)</f>
        <v>6938</v>
      </c>
      <c r="G46" s="301">
        <f t="shared" si="5"/>
        <v>0</v>
      </c>
      <c r="H46" s="301">
        <f t="shared" si="5"/>
        <v>6938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7035</v>
      </c>
      <c r="F47" s="73">
        <f t="shared" ref="F47:L47" si="6">F33+F42+F43+F46</f>
        <v>6938</v>
      </c>
      <c r="G47" s="73">
        <f t="shared" si="6"/>
        <v>0</v>
      </c>
      <c r="H47" s="73">
        <f t="shared" si="6"/>
        <v>6938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52724</v>
      </c>
      <c r="E49" s="708">
        <f>E16+E22+E29+E47</f>
        <v>34496</v>
      </c>
      <c r="F49" s="708">
        <f t="shared" ref="F49:L49" si="7">F16+F22+F29+F47</f>
        <v>71017</v>
      </c>
      <c r="G49" s="708">
        <f t="shared" si="7"/>
        <v>0</v>
      </c>
      <c r="H49" s="708">
        <f t="shared" si="7"/>
        <v>71017</v>
      </c>
      <c r="I49" s="708">
        <f t="shared" si="7"/>
        <v>0</v>
      </c>
      <c r="J49" s="708">
        <f t="shared" si="7"/>
        <v>0</v>
      </c>
      <c r="K49" s="708">
        <f t="shared" si="7"/>
        <v>0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52724</v>
      </c>
      <c r="E51" s="420">
        <f>SUM(E52:E54)</f>
        <v>34496</v>
      </c>
      <c r="F51" s="420">
        <f t="shared" ref="F51:L51" si="8">SUM(F52:F54)</f>
        <v>71017</v>
      </c>
      <c r="G51" s="420">
        <f t="shared" si="8"/>
        <v>0</v>
      </c>
      <c r="H51" s="420">
        <f t="shared" si="8"/>
        <v>71017</v>
      </c>
      <c r="I51" s="420">
        <f t="shared" si="8"/>
        <v>0</v>
      </c>
      <c r="J51" s="420">
        <f t="shared" si="8"/>
        <v>0</v>
      </c>
      <c r="K51" s="420">
        <f t="shared" si="8"/>
        <v>0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>
        <v>20212</v>
      </c>
      <c r="E52" s="748">
        <v>31431</v>
      </c>
      <c r="F52" s="748">
        <v>62850</v>
      </c>
      <c r="G52" s="727"/>
      <c r="H52" s="727">
        <f t="shared" ref="H52:H64" si="9">SUM(F52:G52)</f>
        <v>62850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>
        <v>5325</v>
      </c>
      <c r="E53" s="748">
        <v>3065</v>
      </c>
      <c r="F53" s="748">
        <v>5747</v>
      </c>
      <c r="G53" s="663"/>
      <c r="H53" s="663">
        <f t="shared" si="9"/>
        <v>5747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>
        <v>27187</v>
      </c>
      <c r="E54" s="748"/>
      <c r="F54" s="748">
        <v>2420</v>
      </c>
      <c r="G54" s="663"/>
      <c r="H54" s="663">
        <f t="shared" si="9"/>
        <v>2420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>
        <f t="shared" si="10"/>
        <v>0</v>
      </c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55"/>
      <c r="H56" s="755">
        <f t="shared" si="9"/>
        <v>0</v>
      </c>
      <c r="I56" s="779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0</v>
      </c>
      <c r="F61" s="420">
        <f t="shared" ref="F61:L61" si="11">SUM(F62:F64)</f>
        <v>0</v>
      </c>
      <c r="G61" s="420">
        <f t="shared" si="11"/>
        <v>0</v>
      </c>
      <c r="H61" s="420">
        <f t="shared" si="11"/>
        <v>0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/>
      <c r="F62" s="748">
        <v>0</v>
      </c>
      <c r="G62" s="727"/>
      <c r="H62" s="727">
        <f t="shared" si="9"/>
        <v>0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664"/>
      <c r="H64" s="664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52724</v>
      </c>
      <c r="E68" s="708">
        <f>E51+E55+E61+E65</f>
        <v>34496</v>
      </c>
      <c r="F68" s="708">
        <f t="shared" ref="F68:L68" si="13">F51+F55+F61+F65</f>
        <v>71017</v>
      </c>
      <c r="G68" s="708">
        <f t="shared" si="13"/>
        <v>0</v>
      </c>
      <c r="H68" s="708">
        <f t="shared" si="13"/>
        <v>71017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>
        <v>15</v>
      </c>
    </row>
    <row r="71" spans="1:12">
      <c r="E71" s="707">
        <f>E49-E68</f>
        <v>0</v>
      </c>
    </row>
  </sheetData>
  <printOptions horizontalCentered="1"/>
  <pageMargins left="0.59055118110236227" right="0.59055118110236227" top="0.78740157480314965" bottom="0.78740157480314965" header="0" footer="0"/>
  <pageSetup paperSize="9" scale="78" firstPageNumber="24" orientation="portrait" useFirstPageNumber="1" r:id="rId1"/>
  <headerFooter alignWithMargins="0">
    <oddHeader>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71"/>
  <sheetViews>
    <sheetView workbookViewId="0">
      <selection activeCell="G54" sqref="G54"/>
    </sheetView>
  </sheetViews>
  <sheetFormatPr defaultColWidth="9.140625" defaultRowHeight="12.75"/>
  <cols>
    <col min="1" max="1" width="10" style="566" customWidth="1"/>
    <col min="2" max="2" width="9.140625" style="566"/>
    <col min="3" max="3" width="60.140625" style="566" customWidth="1"/>
    <col min="4" max="4" width="14.5703125" style="566" hidden="1" customWidth="1"/>
    <col min="5" max="5" width="10.2851562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312</v>
      </c>
      <c r="E2" s="215"/>
      <c r="G2" s="1874" t="s">
        <v>497</v>
      </c>
      <c r="I2" s="654" t="s">
        <v>306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459</v>
      </c>
      <c r="D4" s="989"/>
      <c r="E4" s="710" t="s">
        <v>315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/>
      <c r="E10" s="570">
        <v>18063</v>
      </c>
      <c r="F10" s="570">
        <v>18063</v>
      </c>
      <c r="G10" s="663">
        <v>-567</v>
      </c>
      <c r="H10" s="663">
        <f t="shared" si="0"/>
        <v>17496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/>
      <c r="E11" s="570">
        <v>4877</v>
      </c>
      <c r="F11" s="570">
        <v>4877</v>
      </c>
      <c r="G11" s="663">
        <v>-153</v>
      </c>
      <c r="H11" s="663">
        <f t="shared" si="0"/>
        <v>4724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0</v>
      </c>
      <c r="E14" s="570">
        <f>SUM(E9:E13)</f>
        <v>22940</v>
      </c>
      <c r="F14" s="570">
        <f t="shared" ref="F14:L14" si="1">SUM(F9:F13)</f>
        <v>22940</v>
      </c>
      <c r="G14" s="570">
        <f t="shared" si="1"/>
        <v>-720</v>
      </c>
      <c r="H14" s="570">
        <f t="shared" si="1"/>
        <v>22220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0</v>
      </c>
      <c r="E16" s="73">
        <f>SUM(E14:E15)</f>
        <v>22940</v>
      </c>
      <c r="F16" s="73">
        <f t="shared" ref="F16:L16" si="2">SUM(F14:F15)</f>
        <v>22940</v>
      </c>
      <c r="G16" s="73">
        <f t="shared" si="2"/>
        <v>-720</v>
      </c>
      <c r="H16" s="73">
        <f t="shared" si="2"/>
        <v>22220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/>
      <c r="E24" s="570">
        <v>10344</v>
      </c>
      <c r="F24" s="570">
        <v>14211</v>
      </c>
      <c r="G24" s="663">
        <v>647</v>
      </c>
      <c r="H24" s="663">
        <f t="shared" si="0"/>
        <v>14858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>SUM(F25:G25)</f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>
        <v>0</v>
      </c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/>
      <c r="F27" s="570">
        <v>1250</v>
      </c>
      <c r="G27" s="663">
        <v>120</v>
      </c>
      <c r="H27" s="663">
        <f t="shared" si="0"/>
        <v>1370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0</v>
      </c>
      <c r="E29" s="73">
        <f>SUM(E24:E28)</f>
        <v>10344</v>
      </c>
      <c r="F29" s="73">
        <f t="shared" ref="F29:L29" si="4">SUM(F24:F28)</f>
        <v>15461</v>
      </c>
      <c r="G29" s="73">
        <f>SUM(G24:G28)</f>
        <v>767</v>
      </c>
      <c r="H29" s="73">
        <f t="shared" si="4"/>
        <v>16228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>
        <v>0</v>
      </c>
      <c r="G44" s="663"/>
      <c r="H44" s="663">
        <f t="shared" si="0"/>
        <v>0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5">SUM(F44:F45)</f>
        <v>0</v>
      </c>
      <c r="G46" s="301">
        <f t="shared" si="5"/>
        <v>0</v>
      </c>
      <c r="H46" s="301">
        <f t="shared" si="5"/>
        <v>0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6">F33+F42+F43+F46</f>
        <v>0</v>
      </c>
      <c r="G47" s="73">
        <f t="shared" si="6"/>
        <v>0</v>
      </c>
      <c r="H47" s="73">
        <f t="shared" si="6"/>
        <v>0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0</v>
      </c>
      <c r="E49" s="708">
        <f>E16+E22+E29+E47</f>
        <v>33284</v>
      </c>
      <c r="F49" s="708">
        <f t="shared" ref="F49:L49" si="7">F16+F22+F29+F47</f>
        <v>38401</v>
      </c>
      <c r="G49" s="708">
        <f>G16+G22+G29+G47</f>
        <v>47</v>
      </c>
      <c r="H49" s="708">
        <f t="shared" si="7"/>
        <v>38448</v>
      </c>
      <c r="I49" s="708">
        <f t="shared" si="7"/>
        <v>0</v>
      </c>
      <c r="J49" s="708">
        <f t="shared" si="7"/>
        <v>0</v>
      </c>
      <c r="K49" s="708">
        <f t="shared" si="7"/>
        <v>0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0</v>
      </c>
      <c r="E51" s="420">
        <f>SUM(E52:E54)</f>
        <v>31407</v>
      </c>
      <c r="F51" s="420">
        <f t="shared" ref="F51:L51" si="8">SUM(F52:F54)</f>
        <v>33954</v>
      </c>
      <c r="G51" s="420">
        <f t="shared" si="8"/>
        <v>47</v>
      </c>
      <c r="H51" s="420">
        <f t="shared" si="8"/>
        <v>34001</v>
      </c>
      <c r="I51" s="420">
        <f t="shared" si="8"/>
        <v>0</v>
      </c>
      <c r="J51" s="420">
        <f t="shared" si="8"/>
        <v>0</v>
      </c>
      <c r="K51" s="420">
        <f t="shared" si="8"/>
        <v>0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/>
      <c r="E52" s="748">
        <v>5653</v>
      </c>
      <c r="F52" s="748">
        <v>7334</v>
      </c>
      <c r="G52" s="727">
        <v>40</v>
      </c>
      <c r="H52" s="727">
        <f t="shared" ref="H52:H64" si="9">SUM(F52:G52)</f>
        <v>7374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/>
      <c r="E53" s="748">
        <v>1120</v>
      </c>
      <c r="F53" s="748">
        <v>1436</v>
      </c>
      <c r="G53" s="663">
        <v>7</v>
      </c>
      <c r="H53" s="663">
        <f t="shared" si="9"/>
        <v>1443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/>
      <c r="E54" s="748">
        <v>24634</v>
      </c>
      <c r="F54" s="748">
        <v>25184</v>
      </c>
      <c r="G54" s="663"/>
      <c r="H54" s="663">
        <f t="shared" si="9"/>
        <v>25184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>
        <f t="shared" si="10"/>
        <v>0</v>
      </c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55"/>
      <c r="H56" s="755">
        <f t="shared" si="9"/>
        <v>0</v>
      </c>
      <c r="I56" s="779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1877</v>
      </c>
      <c r="F61" s="420">
        <f t="shared" ref="F61:L61" si="11">SUM(F62:F64)</f>
        <v>4447</v>
      </c>
      <c r="G61" s="420">
        <f t="shared" si="11"/>
        <v>0</v>
      </c>
      <c r="H61" s="420">
        <f t="shared" si="11"/>
        <v>4447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1877</v>
      </c>
      <c r="F62" s="748">
        <v>4447</v>
      </c>
      <c r="G62" s="727"/>
      <c r="H62" s="727">
        <f t="shared" si="9"/>
        <v>4447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687"/>
      <c r="H64" s="1572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0</v>
      </c>
      <c r="E68" s="708">
        <f>E51+E55+E61+E65</f>
        <v>33284</v>
      </c>
      <c r="F68" s="708">
        <f t="shared" ref="F68:L68" si="13">F51+F55+F61+F65</f>
        <v>38401</v>
      </c>
      <c r="G68" s="708">
        <f t="shared" si="13"/>
        <v>47</v>
      </c>
      <c r="H68" s="708">
        <f t="shared" si="13"/>
        <v>38448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>
        <v>54.6</v>
      </c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25" orientation="portrait" useFirstPageNumber="1" r:id="rId1"/>
  <headerFooter alignWithMargins="0"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71"/>
  <sheetViews>
    <sheetView workbookViewId="0">
      <selection activeCell="G54" sqref="G54"/>
    </sheetView>
  </sheetViews>
  <sheetFormatPr defaultColWidth="9.140625" defaultRowHeight="12.75"/>
  <cols>
    <col min="1" max="1" width="10" style="566" customWidth="1"/>
    <col min="2" max="2" width="9.140625" style="566"/>
    <col min="3" max="3" width="57.5703125" style="566" customWidth="1"/>
    <col min="4" max="4" width="12.710937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316</v>
      </c>
      <c r="E2" s="215"/>
      <c r="G2" s="1874" t="s">
        <v>313</v>
      </c>
      <c r="I2" s="654" t="s">
        <v>497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1295" t="s">
        <v>460</v>
      </c>
      <c r="D4" s="989"/>
      <c r="E4" s="710" t="s">
        <v>318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/>
      <c r="E10" s="570">
        <v>74417</v>
      </c>
      <c r="F10" s="570">
        <v>74417</v>
      </c>
      <c r="G10" s="663"/>
      <c r="H10" s="663">
        <f t="shared" si="0"/>
        <v>74417</v>
      </c>
      <c r="I10" s="661"/>
      <c r="J10" s="291"/>
      <c r="K10" s="570">
        <v>6328</v>
      </c>
      <c r="L10" s="777"/>
    </row>
    <row r="11" spans="1:12">
      <c r="A11" s="252"/>
      <c r="B11" s="253">
        <v>3</v>
      </c>
      <c r="C11" s="54" t="s">
        <v>683</v>
      </c>
      <c r="D11" s="54"/>
      <c r="E11" s="570">
        <v>20092</v>
      </c>
      <c r="F11" s="570">
        <v>20545</v>
      </c>
      <c r="G11" s="663"/>
      <c r="H11" s="663">
        <f t="shared" si="0"/>
        <v>20545</v>
      </c>
      <c r="I11" s="661"/>
      <c r="J11" s="291"/>
      <c r="K11" s="570">
        <v>1708</v>
      </c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0</v>
      </c>
      <c r="E14" s="570">
        <f>SUM(E9:E13)</f>
        <v>94509</v>
      </c>
      <c r="F14" s="570">
        <f t="shared" ref="F14:L14" si="1">SUM(F9:F13)</f>
        <v>94962</v>
      </c>
      <c r="G14" s="570">
        <f t="shared" si="1"/>
        <v>0</v>
      </c>
      <c r="H14" s="570">
        <f t="shared" si="1"/>
        <v>94962</v>
      </c>
      <c r="I14" s="570">
        <f t="shared" si="1"/>
        <v>0</v>
      </c>
      <c r="J14" s="570">
        <f t="shared" si="1"/>
        <v>0</v>
      </c>
      <c r="K14" s="570">
        <f t="shared" si="1"/>
        <v>8036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0</v>
      </c>
      <c r="E16" s="73">
        <f>SUM(E14:E15)</f>
        <v>94509</v>
      </c>
      <c r="F16" s="73">
        <f t="shared" ref="F16:L16" si="2">SUM(F14:F15)</f>
        <v>94962</v>
      </c>
      <c r="G16" s="73">
        <f t="shared" si="2"/>
        <v>0</v>
      </c>
      <c r="H16" s="73">
        <f t="shared" si="2"/>
        <v>94962</v>
      </c>
      <c r="I16" s="73">
        <f t="shared" si="2"/>
        <v>0</v>
      </c>
      <c r="J16" s="73">
        <f t="shared" si="2"/>
        <v>0</v>
      </c>
      <c r="K16" s="73">
        <f t="shared" si="2"/>
        <v>8036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/>
      <c r="E24" s="570">
        <v>169745</v>
      </c>
      <c r="F24" s="570">
        <v>171037</v>
      </c>
      <c r="G24" s="663">
        <v>82</v>
      </c>
      <c r="H24" s="663">
        <f t="shared" si="0"/>
        <v>171119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/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/>
      <c r="F27" s="570">
        <v>0</v>
      </c>
      <c r="G27" s="663"/>
      <c r="H27" s="663">
        <f t="shared" si="0"/>
        <v>0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0</v>
      </c>
      <c r="E29" s="73">
        <f>SUM(E24:E28)</f>
        <v>169745</v>
      </c>
      <c r="F29" s="73">
        <f t="shared" ref="F29:L29" si="4">SUM(F24:F28)</f>
        <v>171037</v>
      </c>
      <c r="G29" s="73">
        <f t="shared" si="4"/>
        <v>82</v>
      </c>
      <c r="H29" s="73">
        <f t="shared" si="4"/>
        <v>171119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>
        <v>0</v>
      </c>
      <c r="G44" s="663"/>
      <c r="H44" s="663">
        <f t="shared" si="0"/>
        <v>0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5">SUM(F44:F45)</f>
        <v>0</v>
      </c>
      <c r="G46" s="301">
        <f t="shared" si="5"/>
        <v>0</v>
      </c>
      <c r="H46" s="301">
        <f t="shared" si="5"/>
        <v>0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6">F33+F42+F43+F46</f>
        <v>0</v>
      </c>
      <c r="G47" s="73">
        <f t="shared" si="6"/>
        <v>0</v>
      </c>
      <c r="H47" s="73">
        <f t="shared" si="6"/>
        <v>0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0</v>
      </c>
      <c r="E49" s="708">
        <f>E16+E22+E29+E47</f>
        <v>264254</v>
      </c>
      <c r="F49" s="708">
        <f t="shared" ref="F49:L49" si="7">F16+F22+F29+F47</f>
        <v>265999</v>
      </c>
      <c r="G49" s="708">
        <f t="shared" si="7"/>
        <v>82</v>
      </c>
      <c r="H49" s="708">
        <f t="shared" si="7"/>
        <v>266081</v>
      </c>
      <c r="I49" s="708">
        <f t="shared" si="7"/>
        <v>0</v>
      </c>
      <c r="J49" s="708">
        <f t="shared" si="7"/>
        <v>0</v>
      </c>
      <c r="K49" s="708">
        <f t="shared" si="7"/>
        <v>8036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0</v>
      </c>
      <c r="E51" s="420">
        <f>SUM(E52:E54)</f>
        <v>262541</v>
      </c>
      <c r="F51" s="420">
        <f t="shared" ref="F51:L51" si="8">SUM(F52:F54)</f>
        <v>264219</v>
      </c>
      <c r="G51" s="420">
        <f t="shared" si="8"/>
        <v>82</v>
      </c>
      <c r="H51" s="420">
        <f t="shared" si="8"/>
        <v>264301</v>
      </c>
      <c r="I51" s="420">
        <f t="shared" si="8"/>
        <v>0</v>
      </c>
      <c r="J51" s="420">
        <f t="shared" si="8"/>
        <v>0</v>
      </c>
      <c r="K51" s="420">
        <f t="shared" si="8"/>
        <v>8036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/>
      <c r="E52" s="748">
        <v>85183</v>
      </c>
      <c r="F52" s="748">
        <v>86245</v>
      </c>
      <c r="G52" s="727">
        <v>70</v>
      </c>
      <c r="H52" s="727">
        <f t="shared" ref="H52:H64" si="9">SUM(F52:G52)</f>
        <v>86315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/>
      <c r="E53" s="748">
        <v>16622</v>
      </c>
      <c r="F53" s="748">
        <v>16852</v>
      </c>
      <c r="G53" s="663">
        <v>12</v>
      </c>
      <c r="H53" s="663">
        <f t="shared" si="9"/>
        <v>16864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/>
      <c r="E54" s="748">
        <v>160736</v>
      </c>
      <c r="F54" s="748">
        <v>161122</v>
      </c>
      <c r="G54" s="663"/>
      <c r="H54" s="663">
        <f t="shared" si="9"/>
        <v>161122</v>
      </c>
      <c r="I54" s="661"/>
      <c r="J54" s="291"/>
      <c r="K54" s="748">
        <v>8036</v>
      </c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>
        <f t="shared" si="10"/>
        <v>0</v>
      </c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55"/>
      <c r="H56" s="755">
        <f t="shared" si="9"/>
        <v>0</v>
      </c>
      <c r="I56" s="779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1713</v>
      </c>
      <c r="F61" s="420">
        <f t="shared" ref="F61:L61" si="11">SUM(F62:F64)</f>
        <v>1780</v>
      </c>
      <c r="G61" s="420">
        <f t="shared" si="11"/>
        <v>0</v>
      </c>
      <c r="H61" s="420">
        <f t="shared" si="11"/>
        <v>1780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1713</v>
      </c>
      <c r="F62" s="748">
        <v>1780</v>
      </c>
      <c r="G62" s="727"/>
      <c r="H62" s="727">
        <f t="shared" si="9"/>
        <v>1780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0</v>
      </c>
      <c r="E68" s="708">
        <f>E51+E55+E61+E65</f>
        <v>264254</v>
      </c>
      <c r="F68" s="708">
        <f t="shared" ref="F68:L68" si="13">F51+F55+F61+F65</f>
        <v>265999</v>
      </c>
      <c r="G68" s="708">
        <f t="shared" si="13"/>
        <v>82</v>
      </c>
      <c r="H68" s="708">
        <f t="shared" si="13"/>
        <v>266081</v>
      </c>
      <c r="I68" s="708">
        <f t="shared" si="13"/>
        <v>0</v>
      </c>
      <c r="J68" s="708">
        <f t="shared" si="13"/>
        <v>0</v>
      </c>
      <c r="K68" s="708">
        <f t="shared" si="13"/>
        <v>8036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/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5" firstPageNumber="26" orientation="portrait" useFirstPageNumber="1" r:id="rId1"/>
  <headerFooter alignWithMargins="0">
    <oddHeader>&amp;R&amp;P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71"/>
  <sheetViews>
    <sheetView workbookViewId="0">
      <selection activeCell="G63" sqref="G63"/>
    </sheetView>
  </sheetViews>
  <sheetFormatPr defaultColWidth="9.140625" defaultRowHeight="12.75"/>
  <cols>
    <col min="1" max="1" width="10" style="566" customWidth="1"/>
    <col min="2" max="2" width="9.140625" style="566"/>
    <col min="3" max="3" width="61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319</v>
      </c>
      <c r="E2" s="215"/>
      <c r="G2" s="1874" t="s">
        <v>317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1295" t="s">
        <v>462</v>
      </c>
      <c r="D4" s="989"/>
      <c r="E4" s="710" t="s">
        <v>321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90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30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/>
      <c r="E10" s="570"/>
      <c r="F10" s="570">
        <v>0</v>
      </c>
      <c r="G10" s="663">
        <v>43</v>
      </c>
      <c r="H10" s="663">
        <f t="shared" si="0"/>
        <v>43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/>
      <c r="E11" s="570"/>
      <c r="F11" s="570">
        <v>0</v>
      </c>
      <c r="G11" s="663"/>
      <c r="H11" s="663">
        <f t="shared" si="0"/>
        <v>0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0</v>
      </c>
      <c r="E14" s="570">
        <f>SUM(E9:E13)</f>
        <v>0</v>
      </c>
      <c r="F14" s="570">
        <f t="shared" ref="F14:L14" si="1">SUM(F9:F13)</f>
        <v>0</v>
      </c>
      <c r="G14" s="570">
        <f t="shared" si="1"/>
        <v>43</v>
      </c>
      <c r="H14" s="570">
        <f t="shared" si="1"/>
        <v>43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0</v>
      </c>
      <c r="E16" s="73">
        <f>SUM(E14:E15)</f>
        <v>0</v>
      </c>
      <c r="F16" s="73">
        <f t="shared" ref="F16:L16" si="2">SUM(F14:F15)</f>
        <v>0</v>
      </c>
      <c r="G16" s="73">
        <f t="shared" si="2"/>
        <v>43</v>
      </c>
      <c r="H16" s="73">
        <f t="shared" si="2"/>
        <v>43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/>
      <c r="E24" s="570">
        <v>48852</v>
      </c>
      <c r="F24" s="570">
        <v>69457</v>
      </c>
      <c r="G24" s="663">
        <v>1466</v>
      </c>
      <c r="H24" s="663">
        <f t="shared" si="0"/>
        <v>70923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/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/>
      <c r="F27" s="570">
        <v>0</v>
      </c>
      <c r="G27" s="663"/>
      <c r="H27" s="663">
        <f t="shared" si="0"/>
        <v>0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0</v>
      </c>
      <c r="E29" s="73">
        <f>SUM(E24:E28)</f>
        <v>48852</v>
      </c>
      <c r="F29" s="73">
        <f t="shared" ref="F29:L29" si="4">SUM(F24:F28)</f>
        <v>69457</v>
      </c>
      <c r="G29" s="73">
        <f t="shared" si="4"/>
        <v>1466</v>
      </c>
      <c r="H29" s="73">
        <f t="shared" si="4"/>
        <v>70923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ref="H34:H45" si="5">SUM(F34:G34)</f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5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5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5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5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5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5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5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5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5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>
        <v>0</v>
      </c>
      <c r="G44" s="663"/>
      <c r="H44" s="663">
        <f t="shared" si="5"/>
        <v>0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5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6">SUM(F44:F45)</f>
        <v>0</v>
      </c>
      <c r="G46" s="301">
        <f t="shared" si="6"/>
        <v>0</v>
      </c>
      <c r="H46" s="301">
        <f t="shared" si="6"/>
        <v>0</v>
      </c>
      <c r="I46" s="301">
        <f t="shared" si="6"/>
        <v>0</v>
      </c>
      <c r="J46" s="301">
        <f t="shared" si="6"/>
        <v>0</v>
      </c>
      <c r="K46" s="301">
        <f t="shared" si="6"/>
        <v>0</v>
      </c>
      <c r="L46" s="301">
        <f t="shared" si="6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7">F33+F42+F43+F46</f>
        <v>0</v>
      </c>
      <c r="G47" s="73">
        <f t="shared" si="7"/>
        <v>0</v>
      </c>
      <c r="H47" s="73">
        <f t="shared" si="7"/>
        <v>0</v>
      </c>
      <c r="I47" s="73">
        <f t="shared" si="7"/>
        <v>0</v>
      </c>
      <c r="J47" s="73">
        <f t="shared" si="7"/>
        <v>0</v>
      </c>
      <c r="K47" s="73">
        <f t="shared" si="7"/>
        <v>0</v>
      </c>
      <c r="L47" s="73">
        <f t="shared" si="7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0</v>
      </c>
      <c r="E49" s="708">
        <f>E16+E22+E29+E47</f>
        <v>48852</v>
      </c>
      <c r="F49" s="708">
        <f t="shared" ref="F49:L49" si="8">F16+F22+F29+F47</f>
        <v>69457</v>
      </c>
      <c r="G49" s="708">
        <f t="shared" si="8"/>
        <v>1509</v>
      </c>
      <c r="H49" s="708">
        <f t="shared" si="8"/>
        <v>70966</v>
      </c>
      <c r="I49" s="708">
        <f t="shared" si="8"/>
        <v>0</v>
      </c>
      <c r="J49" s="708">
        <f t="shared" si="8"/>
        <v>0</v>
      </c>
      <c r="K49" s="708">
        <f t="shared" si="8"/>
        <v>0</v>
      </c>
      <c r="L49" s="708">
        <f t="shared" si="8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0</v>
      </c>
      <c r="E51" s="420">
        <f>SUM(E52:E54)</f>
        <v>48787</v>
      </c>
      <c r="F51" s="420">
        <f t="shared" ref="F51:L51" si="9">SUM(F52:F54)</f>
        <v>68782</v>
      </c>
      <c r="G51" s="420">
        <f t="shared" si="9"/>
        <v>-2691</v>
      </c>
      <c r="H51" s="420">
        <f t="shared" si="9"/>
        <v>66091</v>
      </c>
      <c r="I51" s="420">
        <f t="shared" si="9"/>
        <v>0</v>
      </c>
      <c r="J51" s="420">
        <f t="shared" si="9"/>
        <v>0</v>
      </c>
      <c r="K51" s="420">
        <f t="shared" si="9"/>
        <v>0</v>
      </c>
      <c r="L51" s="420">
        <f t="shared" si="9"/>
        <v>0</v>
      </c>
    </row>
    <row r="52" spans="1:12">
      <c r="A52" s="693"/>
      <c r="B52" s="694">
        <v>1</v>
      </c>
      <c r="C52" s="695" t="s">
        <v>61</v>
      </c>
      <c r="D52" s="1086"/>
      <c r="E52" s="748">
        <v>37495</v>
      </c>
      <c r="F52" s="748">
        <v>53215</v>
      </c>
      <c r="G52" s="727">
        <v>-2215</v>
      </c>
      <c r="H52" s="727">
        <f t="shared" ref="H52:H64" si="10">SUM(F52:G52)</f>
        <v>51000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/>
      <c r="E53" s="748">
        <v>7350</v>
      </c>
      <c r="F53" s="748">
        <v>10245</v>
      </c>
      <c r="G53" s="663">
        <v>-476</v>
      </c>
      <c r="H53" s="663">
        <f t="shared" si="10"/>
        <v>9769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/>
      <c r="E54" s="748">
        <v>3942</v>
      </c>
      <c r="F54" s="748">
        <v>5322</v>
      </c>
      <c r="G54" s="663"/>
      <c r="H54" s="663">
        <f t="shared" si="10"/>
        <v>5322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1">SUM(F56:F60)</f>
        <v>0</v>
      </c>
      <c r="G55" s="754">
        <f t="shared" si="11"/>
        <v>0</v>
      </c>
      <c r="H55" s="754">
        <f t="shared" si="11"/>
        <v>0</v>
      </c>
      <c r="I55" s="754">
        <f t="shared" si="11"/>
        <v>0</v>
      </c>
      <c r="J55" s="754">
        <f t="shared" si="11"/>
        <v>0</v>
      </c>
      <c r="K55" s="754">
        <f t="shared" si="11"/>
        <v>0</v>
      </c>
      <c r="L55" s="754">
        <f t="shared" si="11"/>
        <v>0</v>
      </c>
    </row>
    <row r="56" spans="1:12">
      <c r="A56" s="574"/>
      <c r="B56" s="575">
        <v>1</v>
      </c>
      <c r="C56" s="649" t="s">
        <v>711</v>
      </c>
      <c r="D56" s="1086"/>
      <c r="E56" s="748"/>
      <c r="F56" s="663"/>
      <c r="G56" s="780"/>
      <c r="H56" s="780">
        <f t="shared" si="10"/>
        <v>0</v>
      </c>
      <c r="I56" s="734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10"/>
        <v>0</v>
      </c>
      <c r="I57" s="781"/>
      <c r="K57" s="1322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80"/>
      <c r="H58" s="780">
        <f t="shared" si="10"/>
        <v>0</v>
      </c>
      <c r="I58" s="781"/>
      <c r="J58" s="1409"/>
      <c r="K58" s="1322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782"/>
      <c r="H59" s="782"/>
      <c r="I59" s="783"/>
      <c r="K59" s="140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663"/>
      <c r="G60" s="664"/>
      <c r="H60" s="664">
        <f t="shared" si="10"/>
        <v>0</v>
      </c>
      <c r="I60" s="773"/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65</v>
      </c>
      <c r="F61" s="420">
        <f t="shared" ref="F61:L61" si="12">SUM(F62:F64)</f>
        <v>675</v>
      </c>
      <c r="G61" s="420">
        <f t="shared" si="12"/>
        <v>4200</v>
      </c>
      <c r="H61" s="420">
        <f t="shared" si="12"/>
        <v>4875</v>
      </c>
      <c r="I61" s="420">
        <f t="shared" si="12"/>
        <v>0</v>
      </c>
      <c r="J61" s="420">
        <f t="shared" si="12"/>
        <v>0</v>
      </c>
      <c r="K61" s="420">
        <f t="shared" si="12"/>
        <v>0</v>
      </c>
      <c r="L61" s="420">
        <f t="shared" si="12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65</v>
      </c>
      <c r="F62" s="748">
        <v>675</v>
      </c>
      <c r="G62" s="727">
        <v>4200</v>
      </c>
      <c r="H62" s="727">
        <f t="shared" si="10"/>
        <v>4875</v>
      </c>
      <c r="I62" s="775"/>
      <c r="K62" s="1330"/>
      <c r="L62" s="781"/>
    </row>
    <row r="63" spans="1:12">
      <c r="A63" s="701"/>
      <c r="B63" s="702">
        <v>2</v>
      </c>
      <c r="C63" s="703" t="s">
        <v>180</v>
      </c>
      <c r="D63" s="1087"/>
      <c r="E63" s="1139"/>
      <c r="F63" s="730"/>
      <c r="G63" s="674"/>
      <c r="H63" s="674"/>
      <c r="I63" s="783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664"/>
      <c r="G64" s="1401"/>
      <c r="H64" s="1401">
        <f t="shared" si="10"/>
        <v>0</v>
      </c>
      <c r="I64" s="773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3">SUM(F66:F67)</f>
        <v>0</v>
      </c>
      <c r="G65" s="1154">
        <f t="shared" si="13"/>
        <v>0</v>
      </c>
      <c r="H65" s="1154">
        <f t="shared" si="13"/>
        <v>0</v>
      </c>
      <c r="I65" s="1154">
        <f t="shared" si="13"/>
        <v>0</v>
      </c>
      <c r="J65" s="1154">
        <f t="shared" si="13"/>
        <v>0</v>
      </c>
      <c r="K65" s="1154">
        <f t="shared" si="13"/>
        <v>0</v>
      </c>
      <c r="L65" s="1154">
        <f t="shared" si="13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0</v>
      </c>
      <c r="E68" s="708">
        <f t="shared" ref="E68:L68" si="14">E51+E55+E61+E65</f>
        <v>48852</v>
      </c>
      <c r="F68" s="708">
        <f t="shared" si="14"/>
        <v>69457</v>
      </c>
      <c r="G68" s="708">
        <f t="shared" si="14"/>
        <v>1509</v>
      </c>
      <c r="H68" s="708">
        <f t="shared" si="14"/>
        <v>70966</v>
      </c>
      <c r="I68" s="708">
        <f t="shared" si="14"/>
        <v>0</v>
      </c>
      <c r="J68" s="708">
        <f t="shared" si="14"/>
        <v>0</v>
      </c>
      <c r="K68" s="708">
        <f t="shared" si="14"/>
        <v>0</v>
      </c>
      <c r="L68" s="708">
        <f t="shared" si="14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348">
        <v>769</v>
      </c>
    </row>
    <row r="71" spans="1:12">
      <c r="E71" s="707">
        <f>E68-E49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27" orientation="portrait" useFirstPageNumber="1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7"/>
  <sheetViews>
    <sheetView tabSelected="1" workbookViewId="0">
      <selection activeCell="N50" sqref="N50"/>
    </sheetView>
  </sheetViews>
  <sheetFormatPr defaultColWidth="9.140625" defaultRowHeight="12.75"/>
  <cols>
    <col min="1" max="1" width="49.85546875" style="2" customWidth="1"/>
    <col min="2" max="2" width="7.5703125" style="2" customWidth="1"/>
    <col min="3" max="3" width="14.140625" style="2" customWidth="1"/>
    <col min="4" max="4" width="12.5703125" style="2" customWidth="1"/>
    <col min="5" max="5" width="10.28515625" style="2" customWidth="1"/>
    <col min="6" max="6" width="10.42578125" style="2" customWidth="1"/>
    <col min="7" max="7" width="9.42578125" style="2" hidden="1" customWidth="1"/>
    <col min="8" max="8" width="11.28515625" style="2" hidden="1" customWidth="1"/>
    <col min="9" max="9" width="12.7109375" style="2" hidden="1" customWidth="1"/>
    <col min="10" max="10" width="13.140625" style="2" hidden="1" customWidth="1"/>
    <col min="11" max="11" width="9.7109375" style="2" hidden="1" customWidth="1"/>
    <col min="12" max="16384" width="9.140625" style="2"/>
  </cols>
  <sheetData>
    <row r="1" spans="1:11">
      <c r="A1" s="1" t="s">
        <v>528</v>
      </c>
      <c r="E1" s="2" t="s">
        <v>212</v>
      </c>
    </row>
    <row r="2" spans="1:11" ht="30" customHeight="1">
      <c r="A2" s="1901" t="s">
        <v>893</v>
      </c>
      <c r="B2" s="1902"/>
      <c r="C2" s="1902"/>
      <c r="D2" s="1046"/>
      <c r="E2" s="1046"/>
      <c r="F2" s="1046"/>
      <c r="G2" s="1046"/>
      <c r="H2" s="1046"/>
      <c r="I2" s="1046"/>
      <c r="J2" s="1046"/>
    </row>
    <row r="3" spans="1:11" hidden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>
      <c r="A4" s="3"/>
      <c r="B4" s="3"/>
      <c r="C4" s="3"/>
      <c r="D4" s="3"/>
      <c r="E4" s="3"/>
      <c r="F4" s="3" t="s">
        <v>529</v>
      </c>
      <c r="G4" s="3"/>
      <c r="H4" s="3"/>
      <c r="I4" s="3"/>
      <c r="J4" s="3" t="s">
        <v>529</v>
      </c>
    </row>
    <row r="5" spans="1:11" ht="35.25" customHeight="1">
      <c r="A5" s="4" t="s">
        <v>591</v>
      </c>
      <c r="B5" s="5" t="s">
        <v>592</v>
      </c>
      <c r="C5" s="6" t="s">
        <v>894</v>
      </c>
      <c r="D5" s="7" t="s">
        <v>789</v>
      </c>
      <c r="E5" s="8" t="s">
        <v>593</v>
      </c>
      <c r="F5" s="7" t="s">
        <v>789</v>
      </c>
      <c r="G5" s="7" t="s">
        <v>594</v>
      </c>
      <c r="H5" s="7" t="s">
        <v>595</v>
      </c>
      <c r="I5" s="6" t="s">
        <v>706</v>
      </c>
      <c r="J5" s="7" t="s">
        <v>790</v>
      </c>
      <c r="K5" s="7" t="s">
        <v>895</v>
      </c>
    </row>
    <row r="6" spans="1:11" ht="18.75" customHeight="1">
      <c r="A6" s="9" t="s">
        <v>596</v>
      </c>
      <c r="B6" s="10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2" t="s">
        <v>720</v>
      </c>
      <c r="B7" s="13">
        <v>1</v>
      </c>
      <c r="C7" s="14">
        <v>519569</v>
      </c>
      <c r="D7" s="14">
        <v>547429</v>
      </c>
      <c r="E7" s="14">
        <v>895</v>
      </c>
      <c r="F7" s="14">
        <f t="shared" ref="F7:F32" si="0">SUM(D7:E7)</f>
        <v>548324</v>
      </c>
      <c r="G7" s="14"/>
      <c r="H7" s="15">
        <f>G7/F7</f>
        <v>0</v>
      </c>
      <c r="I7" s="14">
        <v>529125</v>
      </c>
      <c r="J7" s="14">
        <v>529369</v>
      </c>
      <c r="K7" s="14">
        <v>531896</v>
      </c>
    </row>
    <row r="8" spans="1:11" ht="21" customHeight="1">
      <c r="A8" s="16" t="s">
        <v>718</v>
      </c>
      <c r="B8" s="13">
        <v>2</v>
      </c>
      <c r="C8" s="14">
        <v>798000</v>
      </c>
      <c r="D8" s="14">
        <v>700157</v>
      </c>
      <c r="E8" s="14">
        <v>-14094</v>
      </c>
      <c r="F8" s="14">
        <f t="shared" si="0"/>
        <v>686063</v>
      </c>
      <c r="G8" s="14"/>
      <c r="H8" s="15">
        <f t="shared" ref="H8:H70" si="1">G8/F8</f>
        <v>0</v>
      </c>
      <c r="I8" s="14">
        <v>798000</v>
      </c>
      <c r="J8" s="14">
        <v>798000</v>
      </c>
      <c r="K8" s="14">
        <v>798000</v>
      </c>
    </row>
    <row r="9" spans="1:11" ht="24.75" customHeight="1">
      <c r="A9" s="16" t="s">
        <v>721</v>
      </c>
      <c r="B9" s="13">
        <v>3</v>
      </c>
      <c r="C9" s="14">
        <v>1022362</v>
      </c>
      <c r="D9" s="14">
        <v>1192618</v>
      </c>
      <c r="E9" s="14">
        <v>15455</v>
      </c>
      <c r="F9" s="14">
        <f t="shared" si="0"/>
        <v>1208073</v>
      </c>
      <c r="G9" s="14"/>
      <c r="H9" s="15">
        <f t="shared" si="1"/>
        <v>0</v>
      </c>
      <c r="I9" s="14">
        <v>1065236</v>
      </c>
      <c r="J9" s="14">
        <v>1089636</v>
      </c>
      <c r="K9" s="14">
        <v>1093214</v>
      </c>
    </row>
    <row r="10" spans="1:11" ht="24.75" customHeight="1">
      <c r="A10" s="16" t="s">
        <v>715</v>
      </c>
      <c r="B10" s="13">
        <v>4</v>
      </c>
      <c r="C10" s="14"/>
      <c r="D10" s="14">
        <v>620</v>
      </c>
      <c r="E10" s="14"/>
      <c r="F10" s="14">
        <f t="shared" si="0"/>
        <v>620</v>
      </c>
      <c r="G10" s="14"/>
      <c r="H10" s="15"/>
      <c r="I10" s="14"/>
      <c r="J10" s="14"/>
      <c r="K10" s="14"/>
    </row>
    <row r="11" spans="1:11" ht="24.75" customHeight="1">
      <c r="A11" s="1660" t="s">
        <v>713</v>
      </c>
      <c r="B11" s="13">
        <v>5</v>
      </c>
      <c r="C11" s="14">
        <v>129956</v>
      </c>
      <c r="D11" s="14">
        <v>225172</v>
      </c>
      <c r="E11" s="14">
        <v>580</v>
      </c>
      <c r="F11" s="14">
        <f t="shared" si="0"/>
        <v>225752</v>
      </c>
      <c r="G11" s="14"/>
      <c r="H11" s="15">
        <f t="shared" si="1"/>
        <v>0</v>
      </c>
      <c r="I11" s="14">
        <v>128634</v>
      </c>
      <c r="J11" s="14">
        <v>132661</v>
      </c>
      <c r="K11" s="14">
        <v>135428</v>
      </c>
    </row>
    <row r="12" spans="1:11" ht="25.5" customHeight="1">
      <c r="A12" s="1660" t="s">
        <v>722</v>
      </c>
      <c r="B12" s="13">
        <v>6</v>
      </c>
      <c r="C12" s="14">
        <v>52200</v>
      </c>
      <c r="D12" s="14">
        <v>55485</v>
      </c>
      <c r="E12" s="14"/>
      <c r="F12" s="14">
        <f t="shared" si="0"/>
        <v>55485</v>
      </c>
      <c r="G12" s="14"/>
      <c r="H12" s="15"/>
      <c r="I12" s="14">
        <v>53000</v>
      </c>
      <c r="J12" s="14">
        <v>54000</v>
      </c>
      <c r="K12" s="14">
        <v>55000</v>
      </c>
    </row>
    <row r="13" spans="1:11" ht="18" customHeight="1">
      <c r="A13" s="16" t="s">
        <v>597</v>
      </c>
      <c r="B13" s="13">
        <v>7</v>
      </c>
      <c r="C13" s="14"/>
      <c r="D13" s="14">
        <v>0</v>
      </c>
      <c r="E13" s="17"/>
      <c r="F13" s="14">
        <f t="shared" si="0"/>
        <v>0</v>
      </c>
      <c r="G13" s="14"/>
      <c r="H13" s="15"/>
      <c r="I13" s="14"/>
      <c r="J13" s="14"/>
      <c r="K13" s="14"/>
    </row>
    <row r="14" spans="1:11" ht="28.5" customHeight="1">
      <c r="A14" s="1890" t="s">
        <v>1042</v>
      </c>
      <c r="B14" s="13">
        <v>8</v>
      </c>
      <c r="C14" s="14">
        <v>6000</v>
      </c>
      <c r="D14" s="14">
        <v>7300</v>
      </c>
      <c r="E14" s="14"/>
      <c r="F14" s="14">
        <f t="shared" si="0"/>
        <v>7300</v>
      </c>
      <c r="G14" s="14"/>
      <c r="H14" s="15"/>
      <c r="I14" s="14"/>
      <c r="J14" s="14"/>
      <c r="K14" s="14"/>
    </row>
    <row r="15" spans="1:11" ht="18" customHeight="1">
      <c r="A15" s="16" t="s">
        <v>600</v>
      </c>
      <c r="B15" s="13">
        <v>9</v>
      </c>
      <c r="C15" s="14"/>
      <c r="D15" s="14">
        <v>16910</v>
      </c>
      <c r="E15" s="14"/>
      <c r="F15" s="14">
        <f t="shared" si="0"/>
        <v>16910</v>
      </c>
      <c r="G15" s="14"/>
      <c r="H15" s="15"/>
      <c r="I15" s="14"/>
      <c r="J15" s="14"/>
      <c r="K15" s="14"/>
    </row>
    <row r="16" spans="1:11" ht="18" customHeight="1">
      <c r="A16" s="16" t="s">
        <v>843</v>
      </c>
      <c r="B16" s="13">
        <v>10</v>
      </c>
      <c r="C16" s="14">
        <v>170000</v>
      </c>
      <c r="D16" s="14">
        <v>170000</v>
      </c>
      <c r="E16" s="14"/>
      <c r="F16" s="14">
        <f t="shared" si="0"/>
        <v>170000</v>
      </c>
      <c r="G16" s="14"/>
      <c r="H16" s="15"/>
      <c r="I16" s="14"/>
      <c r="J16" s="14"/>
      <c r="K16" s="14"/>
    </row>
    <row r="17" spans="1:12" ht="18" customHeight="1">
      <c r="A17" s="16" t="s">
        <v>602</v>
      </c>
      <c r="B17" s="13">
        <v>11</v>
      </c>
      <c r="C17" s="14">
        <v>359988</v>
      </c>
      <c r="D17" s="14">
        <v>370489</v>
      </c>
      <c r="E17" s="14"/>
      <c r="F17" s="14">
        <f t="shared" si="0"/>
        <v>370489</v>
      </c>
      <c r="G17" s="14"/>
      <c r="H17" s="15"/>
      <c r="I17" s="14">
        <v>431930</v>
      </c>
      <c r="J17" s="14">
        <v>441781</v>
      </c>
      <c r="K17" s="14">
        <v>452383</v>
      </c>
    </row>
    <row r="18" spans="1:12" ht="18" customHeight="1">
      <c r="A18" s="16" t="s">
        <v>546</v>
      </c>
      <c r="B18" s="13">
        <v>12</v>
      </c>
      <c r="C18" s="14"/>
      <c r="D18" s="14">
        <v>0</v>
      </c>
      <c r="E18" s="14"/>
      <c r="F18" s="14">
        <f t="shared" si="0"/>
        <v>0</v>
      </c>
      <c r="G18" s="14"/>
      <c r="H18" s="15"/>
      <c r="I18" s="14"/>
      <c r="J18" s="14"/>
      <c r="K18" s="14"/>
    </row>
    <row r="19" spans="1:12" ht="18" customHeight="1">
      <c r="A19" s="18" t="s">
        <v>603</v>
      </c>
      <c r="B19" s="1144">
        <v>13</v>
      </c>
      <c r="C19" s="19">
        <f>SUM(C7:C18)</f>
        <v>3058075</v>
      </c>
      <c r="D19" s="19">
        <f>SUM(D7:D18)</f>
        <v>3286180</v>
      </c>
      <c r="E19" s="19">
        <f t="shared" ref="E19:J19" si="2">SUM(E7:E18)</f>
        <v>2836</v>
      </c>
      <c r="F19" s="19">
        <f t="shared" si="2"/>
        <v>3289016</v>
      </c>
      <c r="G19" s="19">
        <f t="shared" si="2"/>
        <v>0</v>
      </c>
      <c r="H19" s="1525">
        <f t="shared" si="1"/>
        <v>0</v>
      </c>
      <c r="I19" s="19">
        <f t="shared" si="2"/>
        <v>3005925</v>
      </c>
      <c r="J19" s="19">
        <f t="shared" si="2"/>
        <v>3045447</v>
      </c>
      <c r="K19" s="19">
        <f>SUM(K7:K18)</f>
        <v>3065921</v>
      </c>
      <c r="L19" s="908">
        <f>C33-C19</f>
        <v>0</v>
      </c>
    </row>
    <row r="20" spans="1:12" ht="18" customHeight="1">
      <c r="A20" s="16" t="s">
        <v>604</v>
      </c>
      <c r="B20" s="13">
        <v>14</v>
      </c>
      <c r="C20" s="14">
        <v>1304334</v>
      </c>
      <c r="D20" s="14">
        <v>1471793</v>
      </c>
      <c r="E20" s="14">
        <v>2607</v>
      </c>
      <c r="F20" s="14">
        <f t="shared" si="0"/>
        <v>1474400</v>
      </c>
      <c r="G20" s="14"/>
      <c r="H20" s="15"/>
      <c r="I20" s="14">
        <v>1314334</v>
      </c>
      <c r="J20" s="14">
        <v>1331250</v>
      </c>
      <c r="K20" s="14">
        <v>1342361</v>
      </c>
    </row>
    <row r="21" spans="1:12" ht="18" customHeight="1">
      <c r="A21" s="16" t="s">
        <v>30</v>
      </c>
      <c r="B21" s="13">
        <v>15</v>
      </c>
      <c r="C21" s="14">
        <v>252071</v>
      </c>
      <c r="D21" s="14">
        <v>280590</v>
      </c>
      <c r="E21" s="14">
        <v>-2945</v>
      </c>
      <c r="F21" s="14">
        <f t="shared" si="0"/>
        <v>277645</v>
      </c>
      <c r="G21" s="14"/>
      <c r="H21" s="15"/>
      <c r="I21" s="14">
        <v>242023</v>
      </c>
      <c r="J21" s="14">
        <v>243669</v>
      </c>
      <c r="K21" s="14">
        <v>244666</v>
      </c>
    </row>
    <row r="22" spans="1:12" ht="27" customHeight="1">
      <c r="A22" s="20" t="s">
        <v>606</v>
      </c>
      <c r="B22" s="13">
        <v>16</v>
      </c>
      <c r="C22" s="14">
        <v>991150</v>
      </c>
      <c r="D22" s="14">
        <v>1083266</v>
      </c>
      <c r="E22" s="14">
        <v>185</v>
      </c>
      <c r="F22" s="14">
        <f t="shared" si="0"/>
        <v>1083451</v>
      </c>
      <c r="G22" s="14"/>
      <c r="H22" s="15"/>
      <c r="I22" s="14">
        <v>992366</v>
      </c>
      <c r="J22" s="14">
        <v>998226</v>
      </c>
      <c r="K22" s="14">
        <v>999361</v>
      </c>
    </row>
    <row r="23" spans="1:12" ht="25.5" customHeight="1">
      <c r="A23" s="1661" t="s">
        <v>723</v>
      </c>
      <c r="B23" s="13">
        <v>17</v>
      </c>
      <c r="C23" s="14">
        <v>134462</v>
      </c>
      <c r="D23" s="14">
        <v>138656</v>
      </c>
      <c r="E23" s="14"/>
      <c r="F23" s="14">
        <f t="shared" si="0"/>
        <v>138656</v>
      </c>
      <c r="G23" s="14"/>
      <c r="H23" s="15"/>
      <c r="I23" s="14">
        <v>135236</v>
      </c>
      <c r="J23" s="14">
        <v>136366</v>
      </c>
      <c r="K23" s="14">
        <v>139600</v>
      </c>
    </row>
    <row r="24" spans="1:12" ht="18.75" customHeight="1">
      <c r="A24" s="1661" t="s">
        <v>711</v>
      </c>
      <c r="B24" s="13">
        <v>18</v>
      </c>
      <c r="C24" s="14">
        <v>153883</v>
      </c>
      <c r="D24" s="14">
        <v>185899</v>
      </c>
      <c r="E24" s="14">
        <v>5791</v>
      </c>
      <c r="F24" s="14">
        <f t="shared" si="0"/>
        <v>191690</v>
      </c>
      <c r="G24" s="14"/>
      <c r="H24" s="15"/>
      <c r="I24" s="14">
        <v>149366</v>
      </c>
      <c r="J24" s="14">
        <v>162336</v>
      </c>
      <c r="K24" s="14">
        <v>165333</v>
      </c>
    </row>
    <row r="25" spans="1:12" ht="18" customHeight="1">
      <c r="A25" s="16" t="s">
        <v>608</v>
      </c>
      <c r="B25" s="13">
        <v>19</v>
      </c>
      <c r="C25" s="14"/>
      <c r="D25" s="14">
        <v>0</v>
      </c>
      <c r="E25" s="17"/>
      <c r="F25" s="14">
        <f t="shared" si="0"/>
        <v>0</v>
      </c>
      <c r="G25" s="14"/>
      <c r="H25" s="15"/>
      <c r="I25" s="14"/>
      <c r="J25" s="14"/>
      <c r="K25" s="14"/>
    </row>
    <row r="26" spans="1:12" ht="18" customHeight="1">
      <c r="A26" s="16" t="s">
        <v>707</v>
      </c>
      <c r="B26" s="13">
        <v>20</v>
      </c>
      <c r="C26" s="14">
        <v>600</v>
      </c>
      <c r="D26" s="14">
        <v>600</v>
      </c>
      <c r="E26" s="14"/>
      <c r="F26" s="14">
        <f t="shared" si="0"/>
        <v>600</v>
      </c>
      <c r="G26" s="14"/>
      <c r="H26" s="15"/>
      <c r="I26" s="14">
        <v>600</v>
      </c>
      <c r="J26" s="14">
        <v>600</v>
      </c>
      <c r="K26" s="14">
        <v>600</v>
      </c>
    </row>
    <row r="27" spans="1:12" ht="18" customHeight="1">
      <c r="A27" s="16" t="s">
        <v>613</v>
      </c>
      <c r="B27" s="13">
        <v>21</v>
      </c>
      <c r="C27" s="14"/>
      <c r="D27" s="14">
        <v>0</v>
      </c>
      <c r="E27" s="14"/>
      <c r="F27" s="14">
        <f t="shared" si="0"/>
        <v>0</v>
      </c>
      <c r="G27" s="14"/>
      <c r="H27" s="15"/>
      <c r="I27" s="14"/>
      <c r="J27" s="14"/>
      <c r="K27" s="14"/>
    </row>
    <row r="28" spans="1:12" ht="18" customHeight="1">
      <c r="A28" s="16" t="s">
        <v>614</v>
      </c>
      <c r="B28" s="13">
        <v>22</v>
      </c>
      <c r="C28" s="14">
        <v>36575</v>
      </c>
      <c r="D28" s="14">
        <v>54785</v>
      </c>
      <c r="E28" s="14"/>
      <c r="F28" s="14">
        <f t="shared" si="0"/>
        <v>54785</v>
      </c>
      <c r="G28" s="14"/>
      <c r="H28" s="15"/>
      <c r="I28" s="14">
        <v>37000</v>
      </c>
      <c r="J28" s="14">
        <v>38000</v>
      </c>
      <c r="K28" s="14">
        <v>39000</v>
      </c>
    </row>
    <row r="29" spans="1:12" ht="18" customHeight="1">
      <c r="A29" s="16" t="s">
        <v>610</v>
      </c>
      <c r="B29" s="13">
        <v>23</v>
      </c>
      <c r="C29" s="14">
        <v>5000</v>
      </c>
      <c r="D29" s="14">
        <v>3500</v>
      </c>
      <c r="E29" s="14"/>
      <c r="F29" s="14">
        <f t="shared" si="0"/>
        <v>3500</v>
      </c>
      <c r="G29" s="14"/>
      <c r="H29" s="15"/>
      <c r="I29" s="14">
        <v>5000</v>
      </c>
      <c r="J29" s="14">
        <v>5000</v>
      </c>
      <c r="K29" s="14">
        <v>5000</v>
      </c>
    </row>
    <row r="30" spans="1:12" ht="18" customHeight="1">
      <c r="A30" s="16" t="s">
        <v>615</v>
      </c>
      <c r="B30" s="13">
        <v>24</v>
      </c>
      <c r="C30" s="14"/>
      <c r="D30" s="14">
        <v>0</v>
      </c>
      <c r="E30" s="14"/>
      <c r="F30" s="14">
        <f t="shared" si="0"/>
        <v>0</v>
      </c>
      <c r="G30" s="14"/>
      <c r="H30" s="15"/>
      <c r="I30" s="14"/>
      <c r="J30" s="14"/>
      <c r="K30" s="14"/>
    </row>
    <row r="31" spans="1:12" ht="18" customHeight="1">
      <c r="A31" s="16" t="s">
        <v>552</v>
      </c>
      <c r="B31" s="13">
        <v>25</v>
      </c>
      <c r="C31" s="14"/>
      <c r="D31" s="14">
        <v>0</v>
      </c>
      <c r="E31" s="17"/>
      <c r="F31" s="14">
        <f t="shared" si="0"/>
        <v>0</v>
      </c>
      <c r="G31" s="14"/>
      <c r="H31" s="15"/>
      <c r="I31" s="14"/>
      <c r="J31" s="14"/>
      <c r="K31" s="14"/>
    </row>
    <row r="32" spans="1:12" ht="18" customHeight="1">
      <c r="A32" s="16" t="s">
        <v>478</v>
      </c>
      <c r="B32" s="13">
        <v>26</v>
      </c>
      <c r="C32" s="14">
        <v>180000</v>
      </c>
      <c r="D32" s="14">
        <v>67091</v>
      </c>
      <c r="E32" s="14">
        <v>-2802</v>
      </c>
      <c r="F32" s="14">
        <f t="shared" si="0"/>
        <v>64289</v>
      </c>
      <c r="G32" s="14"/>
      <c r="H32" s="15"/>
      <c r="I32" s="14">
        <v>130000</v>
      </c>
      <c r="J32" s="14">
        <v>130000</v>
      </c>
      <c r="K32" s="14">
        <v>130000</v>
      </c>
    </row>
    <row r="33" spans="1:11" ht="18" customHeight="1">
      <c r="A33" s="18" t="s">
        <v>616</v>
      </c>
      <c r="B33" s="1144">
        <v>27</v>
      </c>
      <c r="C33" s="19">
        <f>SUM(C20:C32)</f>
        <v>3058075</v>
      </c>
      <c r="D33" s="19">
        <f>SUM(D20:D32)</f>
        <v>3286180</v>
      </c>
      <c r="E33" s="19">
        <f>SUM(E20:E32)</f>
        <v>2836</v>
      </c>
      <c r="F33" s="19">
        <f>SUM(F20:F32)</f>
        <v>3289016</v>
      </c>
      <c r="G33" s="19">
        <f>SUM(G20:G32)</f>
        <v>0</v>
      </c>
      <c r="H33" s="1525">
        <f t="shared" si="1"/>
        <v>0</v>
      </c>
      <c r="I33" s="19">
        <f>SUM(I20:I32)</f>
        <v>3005925</v>
      </c>
      <c r="J33" s="19">
        <f>SUM(J20:J32)</f>
        <v>3045447</v>
      </c>
      <c r="K33" s="19">
        <f>SUM(K20:K32)</f>
        <v>3065921</v>
      </c>
    </row>
    <row r="34" spans="1:11" ht="21" customHeight="1">
      <c r="A34" s="21" t="s">
        <v>617</v>
      </c>
      <c r="B34" s="22"/>
      <c r="C34" s="23"/>
      <c r="D34" s="23"/>
      <c r="E34" s="23"/>
      <c r="F34" s="23"/>
      <c r="G34" s="23"/>
      <c r="H34" s="15"/>
      <c r="I34" s="23"/>
      <c r="J34" s="23"/>
      <c r="K34" s="23"/>
    </row>
    <row r="35" spans="1:11" ht="26.25" customHeight="1">
      <c r="A35" s="24" t="s">
        <v>726</v>
      </c>
      <c r="B35" s="13">
        <v>28</v>
      </c>
      <c r="C35" s="14">
        <v>88900</v>
      </c>
      <c r="D35" s="14">
        <v>103824</v>
      </c>
      <c r="E35" s="14"/>
      <c r="F35" s="14">
        <f t="shared" ref="F35:F46" si="3">SUM(D35:E35)</f>
        <v>103824</v>
      </c>
      <c r="G35" s="14"/>
      <c r="H35" s="15"/>
      <c r="I35" s="14">
        <v>35000</v>
      </c>
      <c r="J35" s="14">
        <v>35000</v>
      </c>
      <c r="K35" s="14">
        <v>35000</v>
      </c>
    </row>
    <row r="36" spans="1:11" ht="18" customHeight="1">
      <c r="A36" s="24" t="s">
        <v>8</v>
      </c>
      <c r="B36" s="13">
        <v>29</v>
      </c>
      <c r="C36" s="14">
        <v>49000</v>
      </c>
      <c r="D36" s="14">
        <v>146843</v>
      </c>
      <c r="E36" s="14">
        <v>14094</v>
      </c>
      <c r="F36" s="14">
        <f t="shared" si="3"/>
        <v>160937</v>
      </c>
      <c r="G36" s="14"/>
      <c r="H36" s="15"/>
      <c r="I36" s="14">
        <v>49000</v>
      </c>
      <c r="J36" s="14">
        <v>49000</v>
      </c>
      <c r="K36" s="14">
        <v>49000</v>
      </c>
    </row>
    <row r="37" spans="1:11" ht="17.25" customHeight="1">
      <c r="A37" s="25" t="s">
        <v>75</v>
      </c>
      <c r="B37" s="13">
        <v>30</v>
      </c>
      <c r="C37" s="14"/>
      <c r="D37" s="14">
        <v>30222</v>
      </c>
      <c r="E37" s="14"/>
      <c r="F37" s="14">
        <f t="shared" si="3"/>
        <v>30222</v>
      </c>
      <c r="G37" s="14"/>
      <c r="H37" s="15"/>
      <c r="I37" s="14"/>
      <c r="J37" s="14"/>
      <c r="K37" s="14"/>
    </row>
    <row r="38" spans="1:11" ht="18.75" customHeight="1">
      <c r="A38" s="25" t="s">
        <v>716</v>
      </c>
      <c r="B38" s="13">
        <v>31</v>
      </c>
      <c r="C38" s="14"/>
      <c r="D38" s="14">
        <v>0</v>
      </c>
      <c r="E38" s="14">
        <v>400</v>
      </c>
      <c r="F38" s="14">
        <f t="shared" si="3"/>
        <v>400</v>
      </c>
      <c r="G38" s="14"/>
      <c r="H38" s="15"/>
      <c r="I38" s="14"/>
      <c r="J38" s="14"/>
      <c r="K38" s="14"/>
    </row>
    <row r="39" spans="1:11" ht="27.75" customHeight="1">
      <c r="A39" s="25" t="s">
        <v>714</v>
      </c>
      <c r="B39" s="13">
        <v>32</v>
      </c>
      <c r="C39" s="14">
        <v>213594</v>
      </c>
      <c r="D39" s="14">
        <v>216897</v>
      </c>
      <c r="E39" s="14"/>
      <c r="F39" s="14">
        <f t="shared" si="3"/>
        <v>216897</v>
      </c>
      <c r="G39" s="14"/>
      <c r="H39" s="15"/>
      <c r="I39" s="14">
        <v>112569</v>
      </c>
      <c r="J39" s="14">
        <v>32586</v>
      </c>
      <c r="K39" s="14">
        <v>35000</v>
      </c>
    </row>
    <row r="40" spans="1:11" ht="18" customHeight="1">
      <c r="A40" s="16" t="s">
        <v>633</v>
      </c>
      <c r="B40" s="13">
        <v>33</v>
      </c>
      <c r="C40" s="14"/>
      <c r="D40" s="14">
        <v>0</v>
      </c>
      <c r="E40" s="17"/>
      <c r="F40" s="14">
        <f t="shared" si="3"/>
        <v>0</v>
      </c>
      <c r="G40" s="14"/>
      <c r="H40" s="15"/>
      <c r="I40" s="14"/>
      <c r="J40" s="14"/>
      <c r="K40" s="14"/>
    </row>
    <row r="41" spans="1:11" ht="18" customHeight="1">
      <c r="A41" s="16" t="s">
        <v>389</v>
      </c>
      <c r="B41" s="13">
        <v>34</v>
      </c>
      <c r="C41" s="14"/>
      <c r="D41" s="14">
        <v>0</v>
      </c>
      <c r="E41" s="14"/>
      <c r="F41" s="14">
        <f t="shared" si="3"/>
        <v>0</v>
      </c>
      <c r="G41" s="14"/>
      <c r="H41" s="15"/>
      <c r="I41" s="14"/>
      <c r="J41" s="14"/>
      <c r="K41" s="14"/>
    </row>
    <row r="42" spans="1:11" ht="18" customHeight="1">
      <c r="A42" s="24" t="s">
        <v>638</v>
      </c>
      <c r="B42" s="13">
        <v>35</v>
      </c>
      <c r="C42" s="14"/>
      <c r="D42" s="14">
        <v>0</v>
      </c>
      <c r="E42" s="17"/>
      <c r="F42" s="14">
        <f t="shared" si="3"/>
        <v>0</v>
      </c>
      <c r="G42" s="17"/>
      <c r="H42" s="15"/>
      <c r="I42" s="14"/>
      <c r="J42" s="14"/>
      <c r="K42" s="14"/>
    </row>
    <row r="43" spans="1:11" ht="18" customHeight="1">
      <c r="A43" s="24" t="s">
        <v>639</v>
      </c>
      <c r="B43" s="13">
        <v>36</v>
      </c>
      <c r="C43" s="14">
        <v>17000</v>
      </c>
      <c r="D43" s="14">
        <v>30000</v>
      </c>
      <c r="E43" s="14"/>
      <c r="F43" s="14">
        <f t="shared" si="3"/>
        <v>30000</v>
      </c>
      <c r="G43" s="14"/>
      <c r="H43" s="15"/>
      <c r="I43" s="14">
        <v>15000</v>
      </c>
      <c r="J43" s="14">
        <v>15000</v>
      </c>
      <c r="K43" s="14">
        <v>15000</v>
      </c>
    </row>
    <row r="44" spans="1:11" ht="18" customHeight="1">
      <c r="A44" s="24" t="s">
        <v>5</v>
      </c>
      <c r="B44" s="13">
        <v>37</v>
      </c>
      <c r="C44" s="14"/>
      <c r="D44" s="14">
        <v>0</v>
      </c>
      <c r="E44" s="14"/>
      <c r="F44" s="14">
        <f t="shared" si="3"/>
        <v>0</v>
      </c>
      <c r="G44" s="17"/>
      <c r="H44" s="15"/>
      <c r="I44" s="14"/>
      <c r="J44" s="14"/>
      <c r="K44" s="14"/>
    </row>
    <row r="45" spans="1:11" ht="18" customHeight="1">
      <c r="A45" s="16" t="s">
        <v>842</v>
      </c>
      <c r="B45" s="13">
        <v>38</v>
      </c>
      <c r="C45" s="14"/>
      <c r="D45" s="14">
        <v>0</v>
      </c>
      <c r="E45" s="17"/>
      <c r="F45" s="14">
        <f t="shared" si="3"/>
        <v>0</v>
      </c>
      <c r="G45" s="17"/>
      <c r="H45" s="15"/>
      <c r="I45" s="14"/>
      <c r="J45" s="14"/>
      <c r="K45" s="14"/>
    </row>
    <row r="46" spans="1:11" ht="18" customHeight="1">
      <c r="A46" s="16" t="s">
        <v>641</v>
      </c>
      <c r="B46" s="13">
        <v>39</v>
      </c>
      <c r="C46" s="14">
        <v>4005716</v>
      </c>
      <c r="D46" s="14">
        <v>4043759</v>
      </c>
      <c r="E46" s="14"/>
      <c r="F46" s="14">
        <f t="shared" si="3"/>
        <v>4043759</v>
      </c>
      <c r="G46" s="14"/>
      <c r="H46" s="15"/>
      <c r="I46" s="14">
        <v>1839865</v>
      </c>
      <c r="J46" s="14">
        <v>64400</v>
      </c>
      <c r="K46" s="14">
        <v>6523</v>
      </c>
    </row>
    <row r="47" spans="1:11" ht="18" customHeight="1">
      <c r="A47" s="16" t="s">
        <v>475</v>
      </c>
      <c r="B47" s="13">
        <v>40</v>
      </c>
      <c r="C47" s="14"/>
      <c r="D47" s="14"/>
      <c r="E47" s="17"/>
      <c r="F47" s="14">
        <f t="shared" ref="F47" si="4">SUM(D47:E47)</f>
        <v>0</v>
      </c>
      <c r="G47" s="14"/>
      <c r="H47" s="15"/>
      <c r="I47" s="14"/>
      <c r="J47" s="14"/>
      <c r="K47" s="14"/>
    </row>
    <row r="48" spans="1:11" ht="18" customHeight="1">
      <c r="A48" s="18" t="s">
        <v>645</v>
      </c>
      <c r="B48" s="1144">
        <v>41</v>
      </c>
      <c r="C48" s="19">
        <f>SUM(C35:C47)</f>
        <v>4374210</v>
      </c>
      <c r="D48" s="19">
        <f>SUM(D35:D47)</f>
        <v>4571545</v>
      </c>
      <c r="E48" s="19">
        <f>SUM(E35:E47)</f>
        <v>14494</v>
      </c>
      <c r="F48" s="19">
        <f>SUM(F35:F47)</f>
        <v>4586039</v>
      </c>
      <c r="G48" s="19">
        <f>SUM(G35:G47)</f>
        <v>0</v>
      </c>
      <c r="H48" s="1525">
        <f t="shared" si="1"/>
        <v>0</v>
      </c>
      <c r="I48" s="19">
        <f>SUM(I35:I47)</f>
        <v>2051434</v>
      </c>
      <c r="J48" s="19">
        <f>SUM(J35:J47)</f>
        <v>195986</v>
      </c>
      <c r="K48" s="19">
        <f>SUM(K35:K47)</f>
        <v>140523</v>
      </c>
    </row>
    <row r="49" spans="1:12" ht="18" customHeight="1">
      <c r="A49" s="16" t="s">
        <v>646</v>
      </c>
      <c r="B49" s="13">
        <v>42</v>
      </c>
      <c r="C49" s="14">
        <v>4243195</v>
      </c>
      <c r="D49" s="14">
        <v>4305938</v>
      </c>
      <c r="E49" s="14">
        <v>14494</v>
      </c>
      <c r="F49" s="14">
        <f t="shared" ref="F49:F60" si="5">SUM(D49:E49)</f>
        <v>4320432</v>
      </c>
      <c r="G49" s="14"/>
      <c r="H49" s="15"/>
      <c r="I49" s="14">
        <v>1984434</v>
      </c>
      <c r="J49" s="14">
        <v>125986</v>
      </c>
      <c r="K49" s="14">
        <v>68523</v>
      </c>
    </row>
    <row r="50" spans="1:12" ht="18" customHeight="1">
      <c r="A50" s="16" t="s">
        <v>647</v>
      </c>
      <c r="B50" s="13">
        <v>43</v>
      </c>
      <c r="C50" s="14">
        <v>82400</v>
      </c>
      <c r="D50" s="14">
        <v>142750</v>
      </c>
      <c r="E50" s="14"/>
      <c r="F50" s="14">
        <f t="shared" si="5"/>
        <v>142750</v>
      </c>
      <c r="G50" s="14"/>
      <c r="H50" s="15"/>
      <c r="I50" s="14">
        <v>29000</v>
      </c>
      <c r="J50" s="14">
        <v>32000</v>
      </c>
      <c r="K50" s="14">
        <v>36000</v>
      </c>
    </row>
    <row r="51" spans="1:12" ht="24.75" customHeight="1">
      <c r="A51" s="1535" t="s">
        <v>467</v>
      </c>
      <c r="B51" s="13">
        <v>44</v>
      </c>
      <c r="C51" s="14">
        <v>8365</v>
      </c>
      <c r="D51" s="14">
        <v>8365</v>
      </c>
      <c r="E51" s="14"/>
      <c r="F51" s="14">
        <f t="shared" si="5"/>
        <v>8365</v>
      </c>
      <c r="G51" s="14"/>
      <c r="H51" s="15"/>
      <c r="I51" s="14"/>
      <c r="J51" s="14"/>
      <c r="K51" s="14"/>
    </row>
    <row r="52" spans="1:12" ht="25.5" customHeight="1">
      <c r="A52" s="25" t="s">
        <v>724</v>
      </c>
      <c r="B52" s="13">
        <v>45</v>
      </c>
      <c r="C52" s="14">
        <v>25250</v>
      </c>
      <c r="D52" s="14">
        <v>60492</v>
      </c>
      <c r="E52" s="14"/>
      <c r="F52" s="14">
        <f t="shared" si="5"/>
        <v>60492</v>
      </c>
      <c r="G52" s="14"/>
      <c r="H52" s="15"/>
      <c r="I52" s="14">
        <v>23000</v>
      </c>
      <c r="J52" s="14">
        <v>23000</v>
      </c>
      <c r="K52" s="14">
        <v>21000</v>
      </c>
    </row>
    <row r="53" spans="1:12" ht="15.75" customHeight="1">
      <c r="A53" s="1671" t="s">
        <v>725</v>
      </c>
      <c r="B53" s="13">
        <v>46</v>
      </c>
      <c r="C53" s="14"/>
      <c r="D53" s="14">
        <v>20000</v>
      </c>
      <c r="E53" s="14"/>
      <c r="F53" s="14">
        <f t="shared" si="5"/>
        <v>20000</v>
      </c>
      <c r="G53" s="14"/>
      <c r="H53" s="15"/>
      <c r="I53" s="14"/>
      <c r="J53" s="14"/>
      <c r="K53" s="14"/>
    </row>
    <row r="54" spans="1:12" ht="18" customHeight="1">
      <c r="A54" s="16" t="s">
        <v>648</v>
      </c>
      <c r="B54" s="13">
        <v>47</v>
      </c>
      <c r="C54" s="14"/>
      <c r="D54" s="14">
        <v>0</v>
      </c>
      <c r="E54" s="17"/>
      <c r="F54" s="14">
        <f t="shared" si="5"/>
        <v>0</v>
      </c>
      <c r="G54" s="17"/>
      <c r="H54" s="15"/>
      <c r="I54" s="14"/>
      <c r="J54" s="14"/>
      <c r="K54" s="14"/>
    </row>
    <row r="55" spans="1:12" ht="18" customHeight="1">
      <c r="A55" s="16" t="s">
        <v>649</v>
      </c>
      <c r="B55" s="13">
        <v>48</v>
      </c>
      <c r="C55" s="14">
        <v>15000</v>
      </c>
      <c r="D55" s="14">
        <v>34000</v>
      </c>
      <c r="E55" s="14"/>
      <c r="F55" s="14">
        <f t="shared" si="5"/>
        <v>34000</v>
      </c>
      <c r="G55" s="14"/>
      <c r="H55" s="15"/>
      <c r="I55" s="14">
        <v>15000</v>
      </c>
      <c r="J55" s="14">
        <v>15000</v>
      </c>
      <c r="K55" s="14">
        <v>15000</v>
      </c>
    </row>
    <row r="56" spans="1:12" ht="18" customHeight="1">
      <c r="A56" s="16" t="s">
        <v>6</v>
      </c>
      <c r="B56" s="13">
        <v>49</v>
      </c>
      <c r="C56" s="14"/>
      <c r="D56" s="14">
        <v>0</v>
      </c>
      <c r="E56" s="14"/>
      <c r="F56" s="14">
        <f t="shared" si="5"/>
        <v>0</v>
      </c>
      <c r="G56" s="14"/>
      <c r="H56" s="15"/>
      <c r="I56" s="14"/>
      <c r="J56" s="14"/>
      <c r="K56" s="14"/>
    </row>
    <row r="57" spans="1:12" ht="18" customHeight="1">
      <c r="A57" s="16" t="s">
        <v>468</v>
      </c>
      <c r="B57" s="13">
        <v>50</v>
      </c>
      <c r="C57" s="14"/>
      <c r="D57" s="14">
        <v>0</v>
      </c>
      <c r="E57" s="14"/>
      <c r="F57" s="14">
        <f t="shared" si="5"/>
        <v>0</v>
      </c>
      <c r="G57" s="14"/>
      <c r="H57" s="15"/>
      <c r="I57" s="14"/>
      <c r="J57" s="14"/>
      <c r="K57" s="14"/>
    </row>
    <row r="58" spans="1:12" ht="18" customHeight="1">
      <c r="A58" s="16" t="s">
        <v>841</v>
      </c>
      <c r="B58" s="13">
        <v>51</v>
      </c>
      <c r="C58" s="14"/>
      <c r="D58" s="14">
        <v>0</v>
      </c>
      <c r="E58" s="17"/>
      <c r="F58" s="14">
        <f t="shared" si="5"/>
        <v>0</v>
      </c>
      <c r="G58" s="17"/>
      <c r="H58" s="15"/>
      <c r="I58" s="14"/>
      <c r="J58" s="14"/>
      <c r="K58" s="14"/>
    </row>
    <row r="59" spans="1:12" ht="18" customHeight="1">
      <c r="A59" s="16" t="s">
        <v>553</v>
      </c>
      <c r="B59" s="13">
        <v>52</v>
      </c>
      <c r="C59" s="14"/>
      <c r="D59" s="14">
        <v>0</v>
      </c>
      <c r="E59" s="17"/>
      <c r="F59" s="14">
        <f t="shared" si="5"/>
        <v>0</v>
      </c>
      <c r="G59" s="17"/>
      <c r="H59" s="15"/>
      <c r="I59" s="14"/>
      <c r="J59" s="14"/>
      <c r="K59" s="14"/>
    </row>
    <row r="60" spans="1:12" ht="18" customHeight="1">
      <c r="A60" s="26" t="s">
        <v>651</v>
      </c>
      <c r="B60" s="13">
        <v>53</v>
      </c>
      <c r="C60" s="14"/>
      <c r="D60" s="14">
        <v>0</v>
      </c>
      <c r="E60" s="17"/>
      <c r="F60" s="14">
        <f t="shared" si="5"/>
        <v>0</v>
      </c>
      <c r="G60" s="17"/>
      <c r="H60" s="15"/>
      <c r="I60" s="14"/>
      <c r="J60" s="14"/>
      <c r="K60" s="14"/>
    </row>
    <row r="61" spans="1:12" ht="18" customHeight="1">
      <c r="A61" s="18" t="s">
        <v>652</v>
      </c>
      <c r="B61" s="1144">
        <v>54</v>
      </c>
      <c r="C61" s="19">
        <f>SUM(C49:C60)</f>
        <v>4374210</v>
      </c>
      <c r="D61" s="19">
        <f>SUM(D49:D60)</f>
        <v>4571545</v>
      </c>
      <c r="E61" s="19">
        <f>SUM(E49:E60)</f>
        <v>14494</v>
      </c>
      <c r="F61" s="19">
        <f t="shared" ref="F61" si="6">SUM(D61:E61)</f>
        <v>4586039</v>
      </c>
      <c r="G61" s="19">
        <f>SUM(G49:G60)</f>
        <v>0</v>
      </c>
      <c r="H61" s="1525">
        <f t="shared" si="1"/>
        <v>0</v>
      </c>
      <c r="I61" s="19">
        <f>SUM(I49:I60)</f>
        <v>2051434</v>
      </c>
      <c r="J61" s="19">
        <f>SUM(J49:J60)</f>
        <v>195986</v>
      </c>
      <c r="K61" s="19">
        <f>SUM(K49:K60)</f>
        <v>140523</v>
      </c>
      <c r="L61" s="908"/>
    </row>
    <row r="62" spans="1:12" ht="18" customHeight="1">
      <c r="A62" s="18" t="s">
        <v>653</v>
      </c>
      <c r="B62" s="1144">
        <v>55</v>
      </c>
      <c r="C62" s="19">
        <f>C19+C48</f>
        <v>7432285</v>
      </c>
      <c r="D62" s="19">
        <f>D19+D48</f>
        <v>7857725</v>
      </c>
      <c r="E62" s="19">
        <f>E19+E48</f>
        <v>17330</v>
      </c>
      <c r="F62" s="19">
        <f>F19+F48</f>
        <v>7875055</v>
      </c>
      <c r="G62" s="19">
        <f>G19+G48</f>
        <v>0</v>
      </c>
      <c r="H62" s="1525">
        <f t="shared" si="1"/>
        <v>0</v>
      </c>
      <c r="I62" s="19">
        <f>I19+I48</f>
        <v>5057359</v>
      </c>
      <c r="J62" s="19">
        <f>J19+J48</f>
        <v>3241433</v>
      </c>
      <c r="K62" s="19">
        <f>K19+K48</f>
        <v>3206444</v>
      </c>
    </row>
    <row r="63" spans="1:12" ht="18" customHeight="1">
      <c r="A63" s="27" t="s">
        <v>654</v>
      </c>
      <c r="B63" s="1144">
        <v>56</v>
      </c>
      <c r="C63" s="28">
        <f>C33+C61</f>
        <v>7432285</v>
      </c>
      <c r="D63" s="19">
        <f>D33+D61</f>
        <v>7857725</v>
      </c>
      <c r="E63" s="19">
        <f>E33+E61</f>
        <v>17330</v>
      </c>
      <c r="F63" s="19">
        <f>F33+F61</f>
        <v>7875055</v>
      </c>
      <c r="G63" s="19">
        <f>G33+G61</f>
        <v>0</v>
      </c>
      <c r="H63" s="1525">
        <f t="shared" si="1"/>
        <v>0</v>
      </c>
      <c r="I63" s="19">
        <f>I33+I61</f>
        <v>5057359</v>
      </c>
      <c r="J63" s="19">
        <f>J33+J61</f>
        <v>3241433</v>
      </c>
      <c r="K63" s="19">
        <f>K33+K61</f>
        <v>3206444</v>
      </c>
    </row>
    <row r="64" spans="1:12" ht="18" customHeight="1">
      <c r="A64" s="29" t="s">
        <v>655</v>
      </c>
      <c r="B64" s="13">
        <v>57</v>
      </c>
      <c r="C64" s="14">
        <f t="shared" ref="C64:J64" si="7">C19-C15-C16-C17-C18</f>
        <v>2528087</v>
      </c>
      <c r="D64" s="14">
        <f t="shared" si="7"/>
        <v>2728781</v>
      </c>
      <c r="E64" s="14">
        <f t="shared" si="7"/>
        <v>2836</v>
      </c>
      <c r="F64" s="14">
        <f t="shared" si="7"/>
        <v>2731617</v>
      </c>
      <c r="G64" s="14">
        <f t="shared" si="7"/>
        <v>0</v>
      </c>
      <c r="H64" s="14">
        <f t="shared" si="7"/>
        <v>0</v>
      </c>
      <c r="I64" s="14">
        <f t="shared" si="7"/>
        <v>2573995</v>
      </c>
      <c r="J64" s="14">
        <f t="shared" si="7"/>
        <v>2603666</v>
      </c>
      <c r="K64" s="14">
        <f>K19-K15-K16-K17-K18</f>
        <v>2613538</v>
      </c>
    </row>
    <row r="65" spans="1:11" ht="18" customHeight="1">
      <c r="A65" s="29" t="s">
        <v>656</v>
      </c>
      <c r="B65" s="13">
        <v>58</v>
      </c>
      <c r="C65" s="30">
        <f>C33-C28-C30-C31</f>
        <v>3021500</v>
      </c>
      <c r="D65" s="30">
        <f>D33-D28-D30-D31</f>
        <v>3231395</v>
      </c>
      <c r="E65" s="30">
        <f>E33-E28-E30-E31</f>
        <v>2836</v>
      </c>
      <c r="F65" s="30">
        <f>F33-F28-F30-F31</f>
        <v>3234231</v>
      </c>
      <c r="G65" s="30">
        <f>G33-G28-G30-G31</f>
        <v>0</v>
      </c>
      <c r="H65" s="15">
        <f t="shared" si="1"/>
        <v>0</v>
      </c>
      <c r="I65" s="30">
        <f>I33-I28-I30-I31</f>
        <v>2968925</v>
      </c>
      <c r="J65" s="30">
        <f>J33-J28-J30-J31</f>
        <v>3007447</v>
      </c>
      <c r="K65" s="30">
        <f>K33-K28-K30-K31</f>
        <v>3026921</v>
      </c>
    </row>
    <row r="66" spans="1:11" ht="18" customHeight="1">
      <c r="A66" s="31" t="s">
        <v>657</v>
      </c>
      <c r="B66" s="1144">
        <v>59</v>
      </c>
      <c r="C66" s="28">
        <f t="shared" ref="C66:J66" si="8">C64-C65</f>
        <v>-493413</v>
      </c>
      <c r="D66" s="28">
        <f t="shared" si="8"/>
        <v>-502614</v>
      </c>
      <c r="E66" s="32">
        <f t="shared" si="8"/>
        <v>0</v>
      </c>
      <c r="F66" s="28">
        <f t="shared" si="8"/>
        <v>-502614</v>
      </c>
      <c r="G66" s="32">
        <f t="shared" si="8"/>
        <v>0</v>
      </c>
      <c r="H66" s="1525">
        <f t="shared" si="1"/>
        <v>0</v>
      </c>
      <c r="I66" s="19">
        <f t="shared" si="8"/>
        <v>-394930</v>
      </c>
      <c r="J66" s="19">
        <f t="shared" si="8"/>
        <v>-403781</v>
      </c>
      <c r="K66" s="19">
        <f>K64-K65</f>
        <v>-413383</v>
      </c>
    </row>
    <row r="67" spans="1:11" ht="18" customHeight="1">
      <c r="A67" s="29" t="s">
        <v>658</v>
      </c>
      <c r="B67" s="13">
        <v>60</v>
      </c>
      <c r="C67" s="30">
        <f>C48-C44-C45-C46-C47</f>
        <v>368494</v>
      </c>
      <c r="D67" s="30">
        <f t="shared" ref="D67:J67" si="9">D48-D44-D45-D46-D47</f>
        <v>527786</v>
      </c>
      <c r="E67" s="30">
        <f t="shared" si="9"/>
        <v>14494</v>
      </c>
      <c r="F67" s="30">
        <f t="shared" si="9"/>
        <v>542280</v>
      </c>
      <c r="G67" s="30">
        <f t="shared" si="9"/>
        <v>0</v>
      </c>
      <c r="H67" s="15">
        <f t="shared" si="1"/>
        <v>0</v>
      </c>
      <c r="I67" s="30">
        <f t="shared" si="9"/>
        <v>211569</v>
      </c>
      <c r="J67" s="30">
        <f t="shared" si="9"/>
        <v>131586</v>
      </c>
      <c r="K67" s="30">
        <f>K48-K44-K45-K46-K47</f>
        <v>134000</v>
      </c>
    </row>
    <row r="68" spans="1:11" ht="18" customHeight="1">
      <c r="A68" s="29" t="s">
        <v>659</v>
      </c>
      <c r="B68" s="13">
        <v>61</v>
      </c>
      <c r="C68" s="30">
        <f>C61-C56-C58-C59</f>
        <v>4374210</v>
      </c>
      <c r="D68" s="30">
        <f t="shared" ref="D68:J68" si="10">D61-D56-D58-D59</f>
        <v>4571545</v>
      </c>
      <c r="E68" s="30">
        <f t="shared" si="10"/>
        <v>14494</v>
      </c>
      <c r="F68" s="30">
        <f t="shared" si="10"/>
        <v>4586039</v>
      </c>
      <c r="G68" s="30">
        <f t="shared" si="10"/>
        <v>0</v>
      </c>
      <c r="H68" s="15">
        <f t="shared" si="1"/>
        <v>0</v>
      </c>
      <c r="I68" s="30">
        <f t="shared" si="10"/>
        <v>2051434</v>
      </c>
      <c r="J68" s="30">
        <f t="shared" si="10"/>
        <v>195986</v>
      </c>
      <c r="K68" s="30">
        <f>K61-K56-K58-K59</f>
        <v>140523</v>
      </c>
    </row>
    <row r="69" spans="1:11" ht="18" customHeight="1">
      <c r="A69" s="31" t="s">
        <v>660</v>
      </c>
      <c r="B69" s="1144">
        <v>62</v>
      </c>
      <c r="C69" s="33">
        <f t="shared" ref="C69:J69" si="11">C67-C68</f>
        <v>-4005716</v>
      </c>
      <c r="D69" s="33">
        <f t="shared" si="11"/>
        <v>-4043759</v>
      </c>
      <c r="E69" s="33">
        <f t="shared" si="11"/>
        <v>0</v>
      </c>
      <c r="F69" s="33">
        <f t="shared" si="11"/>
        <v>-4043759</v>
      </c>
      <c r="G69" s="33">
        <f t="shared" si="11"/>
        <v>0</v>
      </c>
      <c r="H69" s="15">
        <f t="shared" si="1"/>
        <v>0</v>
      </c>
      <c r="I69" s="33">
        <f t="shared" si="11"/>
        <v>-1839865</v>
      </c>
      <c r="J69" s="33">
        <f t="shared" si="11"/>
        <v>-64400</v>
      </c>
      <c r="K69" s="33">
        <f>K67-K68</f>
        <v>-6523</v>
      </c>
    </row>
    <row r="70" spans="1:11" ht="18" customHeight="1">
      <c r="A70" s="31" t="s">
        <v>661</v>
      </c>
      <c r="B70" s="1144">
        <v>63</v>
      </c>
      <c r="C70" s="33">
        <f t="shared" ref="C70:J70" si="12">C66+C69</f>
        <v>-4499129</v>
      </c>
      <c r="D70" s="33">
        <f t="shared" si="12"/>
        <v>-4546373</v>
      </c>
      <c r="E70" s="33">
        <f t="shared" si="12"/>
        <v>0</v>
      </c>
      <c r="F70" s="33">
        <f t="shared" si="12"/>
        <v>-4546373</v>
      </c>
      <c r="G70" s="32">
        <f t="shared" si="12"/>
        <v>0</v>
      </c>
      <c r="H70" s="1525">
        <f t="shared" si="1"/>
        <v>0</v>
      </c>
      <c r="I70" s="33">
        <f t="shared" si="12"/>
        <v>-2234795</v>
      </c>
      <c r="J70" s="33">
        <f t="shared" si="12"/>
        <v>-468181</v>
      </c>
      <c r="K70" s="33">
        <f>K66+K69</f>
        <v>-419906</v>
      </c>
    </row>
    <row r="71" spans="1:11" ht="18" customHeight="1">
      <c r="A71" s="34" t="s">
        <v>602</v>
      </c>
      <c r="B71" s="13">
        <v>64</v>
      </c>
      <c r="C71" s="30">
        <f>C17</f>
        <v>359988</v>
      </c>
      <c r="D71" s="30">
        <f>D17</f>
        <v>370489</v>
      </c>
      <c r="E71" s="30">
        <f>E17</f>
        <v>0</v>
      </c>
      <c r="F71" s="30">
        <f>F17</f>
        <v>370489</v>
      </c>
      <c r="G71" s="30">
        <f>G17</f>
        <v>0</v>
      </c>
      <c r="H71" s="15">
        <f t="shared" ref="H71:H87" si="13">G71/F71</f>
        <v>0</v>
      </c>
      <c r="I71" s="30">
        <f>I17</f>
        <v>431930</v>
      </c>
      <c r="J71" s="30">
        <f>J17</f>
        <v>441781</v>
      </c>
      <c r="K71" s="30">
        <f>K17</f>
        <v>452383</v>
      </c>
    </row>
    <row r="72" spans="1:11" ht="18" customHeight="1">
      <c r="A72" s="34" t="s">
        <v>641</v>
      </c>
      <c r="B72" s="13">
        <v>65</v>
      </c>
      <c r="C72" s="30">
        <f t="shared" ref="C72:J72" si="14">C46</f>
        <v>4005716</v>
      </c>
      <c r="D72" s="30">
        <f t="shared" si="14"/>
        <v>4043759</v>
      </c>
      <c r="E72" s="30">
        <f t="shared" si="14"/>
        <v>0</v>
      </c>
      <c r="F72" s="30">
        <f t="shared" si="14"/>
        <v>4043759</v>
      </c>
      <c r="G72" s="30">
        <f t="shared" si="14"/>
        <v>0</v>
      </c>
      <c r="H72" s="15">
        <f t="shared" si="13"/>
        <v>0</v>
      </c>
      <c r="I72" s="30">
        <f t="shared" si="14"/>
        <v>1839865</v>
      </c>
      <c r="J72" s="30">
        <f t="shared" si="14"/>
        <v>64400</v>
      </c>
      <c r="K72" s="30">
        <f>K46</f>
        <v>6523</v>
      </c>
    </row>
    <row r="73" spans="1:11" ht="18" customHeight="1">
      <c r="A73" s="31" t="s">
        <v>662</v>
      </c>
      <c r="B73" s="1144">
        <v>66</v>
      </c>
      <c r="C73" s="33">
        <f t="shared" ref="C73:J73" si="15">C71+C72</f>
        <v>4365704</v>
      </c>
      <c r="D73" s="33">
        <f t="shared" si="15"/>
        <v>4414248</v>
      </c>
      <c r="E73" s="33">
        <f t="shared" si="15"/>
        <v>0</v>
      </c>
      <c r="F73" s="33">
        <f t="shared" si="15"/>
        <v>4414248</v>
      </c>
      <c r="G73" s="33">
        <f t="shared" si="15"/>
        <v>0</v>
      </c>
      <c r="H73" s="1525">
        <f t="shared" si="13"/>
        <v>0</v>
      </c>
      <c r="I73" s="33">
        <f t="shared" si="15"/>
        <v>2271795</v>
      </c>
      <c r="J73" s="33">
        <f t="shared" si="15"/>
        <v>506181</v>
      </c>
      <c r="K73" s="33">
        <f>K71+K72</f>
        <v>458906</v>
      </c>
    </row>
    <row r="74" spans="1:11" ht="18" customHeight="1">
      <c r="A74" s="34" t="s">
        <v>663</v>
      </c>
      <c r="B74" s="13">
        <v>67</v>
      </c>
      <c r="C74" s="30">
        <f t="shared" ref="C74:J74" si="16">C15+C16</f>
        <v>170000</v>
      </c>
      <c r="D74" s="30">
        <f t="shared" si="16"/>
        <v>186910</v>
      </c>
      <c r="E74" s="30">
        <f t="shared" si="16"/>
        <v>0</v>
      </c>
      <c r="F74" s="30">
        <f t="shared" si="16"/>
        <v>186910</v>
      </c>
      <c r="G74" s="30">
        <f t="shared" si="16"/>
        <v>0</v>
      </c>
      <c r="H74" s="30">
        <f t="shared" si="16"/>
        <v>0</v>
      </c>
      <c r="I74" s="30">
        <f t="shared" si="16"/>
        <v>0</v>
      </c>
      <c r="J74" s="30">
        <f t="shared" si="16"/>
        <v>0</v>
      </c>
      <c r="K74" s="30">
        <f>K15+K16</f>
        <v>0</v>
      </c>
    </row>
    <row r="75" spans="1:11" ht="18" customHeight="1">
      <c r="A75" s="34" t="s">
        <v>664</v>
      </c>
      <c r="B75" s="13">
        <v>68</v>
      </c>
      <c r="C75" s="30">
        <f>C28+C30</f>
        <v>36575</v>
      </c>
      <c r="D75" s="30">
        <f>D28+D30</f>
        <v>54785</v>
      </c>
      <c r="E75" s="30">
        <f>E28+E30</f>
        <v>0</v>
      </c>
      <c r="F75" s="30">
        <f>F28+F30</f>
        <v>54785</v>
      </c>
      <c r="G75" s="30">
        <f>G28+G30</f>
        <v>0</v>
      </c>
      <c r="H75" s="15">
        <f t="shared" si="13"/>
        <v>0</v>
      </c>
      <c r="I75" s="30">
        <f>I28+I30</f>
        <v>37000</v>
      </c>
      <c r="J75" s="30">
        <f>J28+J30</f>
        <v>38000</v>
      </c>
      <c r="K75" s="30">
        <f>K28+K30</f>
        <v>39000</v>
      </c>
    </row>
    <row r="76" spans="1:11" ht="18" customHeight="1">
      <c r="A76" s="31" t="s">
        <v>665</v>
      </c>
      <c r="B76" s="1144">
        <v>69</v>
      </c>
      <c r="C76" s="33">
        <f t="shared" ref="C76:J76" si="17">C74-C75</f>
        <v>133425</v>
      </c>
      <c r="D76" s="33">
        <f t="shared" si="17"/>
        <v>132125</v>
      </c>
      <c r="E76" s="32">
        <f t="shared" si="17"/>
        <v>0</v>
      </c>
      <c r="F76" s="32">
        <f t="shared" si="17"/>
        <v>132125</v>
      </c>
      <c r="G76" s="33">
        <f t="shared" si="17"/>
        <v>0</v>
      </c>
      <c r="H76" s="1525">
        <f t="shared" si="13"/>
        <v>0</v>
      </c>
      <c r="I76" s="33">
        <f t="shared" si="17"/>
        <v>-37000</v>
      </c>
      <c r="J76" s="33">
        <f t="shared" si="17"/>
        <v>-38000</v>
      </c>
      <c r="K76" s="33">
        <f>K74-K75</f>
        <v>-39000</v>
      </c>
    </row>
    <row r="77" spans="1:11" ht="18" customHeight="1">
      <c r="A77" s="34" t="s">
        <v>666</v>
      </c>
      <c r="B77" s="13">
        <v>70</v>
      </c>
      <c r="C77" s="30">
        <f t="shared" ref="C77:J77" si="18">C44+C45</f>
        <v>0</v>
      </c>
      <c r="D77" s="30">
        <f t="shared" si="18"/>
        <v>0</v>
      </c>
      <c r="E77" s="30">
        <f t="shared" si="18"/>
        <v>0</v>
      </c>
      <c r="F77" s="30">
        <f t="shared" si="18"/>
        <v>0</v>
      </c>
      <c r="G77" s="30">
        <f t="shared" si="18"/>
        <v>0</v>
      </c>
      <c r="H77" s="15" t="e">
        <f t="shared" si="13"/>
        <v>#DIV/0!</v>
      </c>
      <c r="I77" s="30">
        <f t="shared" si="18"/>
        <v>0</v>
      </c>
      <c r="J77" s="30">
        <f t="shared" si="18"/>
        <v>0</v>
      </c>
      <c r="K77" s="30">
        <f>K44+K45</f>
        <v>0</v>
      </c>
    </row>
    <row r="78" spans="1:11" ht="18" customHeight="1">
      <c r="A78" s="34" t="s">
        <v>667</v>
      </c>
      <c r="B78" s="13">
        <v>71</v>
      </c>
      <c r="C78" s="30">
        <f t="shared" ref="C78:J78" si="19">C56+C58</f>
        <v>0</v>
      </c>
      <c r="D78" s="30">
        <f t="shared" si="19"/>
        <v>0</v>
      </c>
      <c r="E78" s="30">
        <f t="shared" si="19"/>
        <v>0</v>
      </c>
      <c r="F78" s="30">
        <f t="shared" si="19"/>
        <v>0</v>
      </c>
      <c r="G78" s="30">
        <f t="shared" si="19"/>
        <v>0</v>
      </c>
      <c r="H78" s="15" t="e">
        <f t="shared" si="13"/>
        <v>#DIV/0!</v>
      </c>
      <c r="I78" s="30">
        <f t="shared" si="19"/>
        <v>0</v>
      </c>
      <c r="J78" s="30">
        <f t="shared" si="19"/>
        <v>0</v>
      </c>
      <c r="K78" s="30">
        <f>K56+K58</f>
        <v>0</v>
      </c>
    </row>
    <row r="79" spans="1:11" ht="18" customHeight="1">
      <c r="A79" s="31" t="s">
        <v>669</v>
      </c>
      <c r="B79" s="1144">
        <v>72</v>
      </c>
      <c r="C79" s="33">
        <f t="shared" ref="C79:J79" si="20">C77-C78</f>
        <v>0</v>
      </c>
      <c r="D79" s="33">
        <f t="shared" si="20"/>
        <v>0</v>
      </c>
      <c r="E79" s="33">
        <f t="shared" si="20"/>
        <v>0</v>
      </c>
      <c r="F79" s="33">
        <f t="shared" si="20"/>
        <v>0</v>
      </c>
      <c r="G79" s="33">
        <f t="shared" si="20"/>
        <v>0</v>
      </c>
      <c r="H79" s="1525" t="e">
        <f t="shared" si="13"/>
        <v>#DIV/0!</v>
      </c>
      <c r="I79" s="33">
        <f t="shared" si="20"/>
        <v>0</v>
      </c>
      <c r="J79" s="33">
        <f t="shared" si="20"/>
        <v>0</v>
      </c>
      <c r="K79" s="33">
        <f>K77-K78</f>
        <v>0</v>
      </c>
    </row>
    <row r="80" spans="1:11" ht="18" customHeight="1">
      <c r="A80" s="31" t="s">
        <v>670</v>
      </c>
      <c r="B80" s="1144">
        <v>73</v>
      </c>
      <c r="C80" s="33">
        <f t="shared" ref="C80:J80" si="21">C79+C76</f>
        <v>133425</v>
      </c>
      <c r="D80" s="33">
        <f t="shared" si="21"/>
        <v>132125</v>
      </c>
      <c r="E80" s="33">
        <f t="shared" si="21"/>
        <v>0</v>
      </c>
      <c r="F80" s="33">
        <f t="shared" si="21"/>
        <v>132125</v>
      </c>
      <c r="G80" s="33">
        <f t="shared" si="21"/>
        <v>0</v>
      </c>
      <c r="H80" s="1525">
        <f t="shared" si="13"/>
        <v>0</v>
      </c>
      <c r="I80" s="33">
        <f t="shared" si="21"/>
        <v>-37000</v>
      </c>
      <c r="J80" s="33">
        <f t="shared" si="21"/>
        <v>-38000</v>
      </c>
      <c r="K80" s="33">
        <f>K79+K76</f>
        <v>-39000</v>
      </c>
    </row>
    <row r="81" spans="1:11" ht="18" customHeight="1">
      <c r="A81" s="1143" t="s">
        <v>546</v>
      </c>
      <c r="B81" s="13">
        <v>74</v>
      </c>
      <c r="C81" s="33"/>
      <c r="D81" s="33"/>
      <c r="E81" s="33"/>
      <c r="F81" s="33"/>
      <c r="G81" s="33"/>
      <c r="H81" s="15"/>
      <c r="I81" s="33"/>
      <c r="J81" s="33"/>
      <c r="K81" s="33"/>
    </row>
    <row r="82" spans="1:11" ht="18" customHeight="1">
      <c r="A82" s="1143" t="s">
        <v>552</v>
      </c>
      <c r="B82" s="13">
        <v>75</v>
      </c>
      <c r="C82" s="33"/>
      <c r="D82" s="33"/>
      <c r="E82" s="33"/>
      <c r="F82" s="33"/>
      <c r="G82" s="33"/>
      <c r="H82" s="15"/>
      <c r="I82" s="33"/>
      <c r="J82" s="33"/>
      <c r="K82" s="33"/>
    </row>
    <row r="83" spans="1:11" ht="18" customHeight="1">
      <c r="A83" s="31" t="s">
        <v>479</v>
      </c>
      <c r="B83" s="1144">
        <v>76</v>
      </c>
      <c r="C83" s="33">
        <f>C81-C82</f>
        <v>0</v>
      </c>
      <c r="D83" s="33">
        <f t="shared" ref="D83:J83" si="22">D81-D82</f>
        <v>0</v>
      </c>
      <c r="E83" s="33">
        <f t="shared" si="22"/>
        <v>0</v>
      </c>
      <c r="F83" s="33">
        <f t="shared" si="22"/>
        <v>0</v>
      </c>
      <c r="G83" s="33">
        <f t="shared" si="22"/>
        <v>0</v>
      </c>
      <c r="H83" s="15"/>
      <c r="I83" s="33">
        <f t="shared" si="22"/>
        <v>0</v>
      </c>
      <c r="J83" s="33">
        <f t="shared" si="22"/>
        <v>0</v>
      </c>
      <c r="K83" s="33">
        <f>K81-K82</f>
        <v>0</v>
      </c>
    </row>
    <row r="84" spans="1:11" ht="18" customHeight="1">
      <c r="A84" s="16" t="s">
        <v>475</v>
      </c>
      <c r="B84" s="13">
        <v>77</v>
      </c>
      <c r="C84" s="33"/>
      <c r="D84" s="33"/>
      <c r="E84" s="33"/>
      <c r="F84" s="33"/>
      <c r="G84" s="33"/>
      <c r="H84" s="15"/>
      <c r="I84" s="33"/>
      <c r="J84" s="33"/>
      <c r="K84" s="33"/>
    </row>
    <row r="85" spans="1:11" ht="18" customHeight="1">
      <c r="A85" s="16" t="s">
        <v>553</v>
      </c>
      <c r="B85" s="13">
        <v>78</v>
      </c>
      <c r="C85" s="33"/>
      <c r="D85" s="33"/>
      <c r="E85" s="33"/>
      <c r="F85" s="33"/>
      <c r="G85" s="33"/>
      <c r="H85" s="15"/>
      <c r="I85" s="33"/>
      <c r="J85" s="33"/>
      <c r="K85" s="33"/>
    </row>
    <row r="86" spans="1:11" ht="18" customHeight="1">
      <c r="A86" s="31" t="s">
        <v>482</v>
      </c>
      <c r="B86" s="1144">
        <v>79</v>
      </c>
      <c r="C86" s="33">
        <f>C84-C85</f>
        <v>0</v>
      </c>
      <c r="D86" s="33">
        <f t="shared" ref="D86:J86" si="23">D84-D85</f>
        <v>0</v>
      </c>
      <c r="E86" s="33">
        <f t="shared" si="23"/>
        <v>0</v>
      </c>
      <c r="F86" s="33">
        <f t="shared" si="23"/>
        <v>0</v>
      </c>
      <c r="G86" s="33">
        <f t="shared" si="23"/>
        <v>0</v>
      </c>
      <c r="H86" s="15"/>
      <c r="I86" s="33">
        <f t="shared" si="23"/>
        <v>0</v>
      </c>
      <c r="J86" s="33">
        <f t="shared" si="23"/>
        <v>0</v>
      </c>
      <c r="K86" s="33">
        <f>K84-K85</f>
        <v>0</v>
      </c>
    </row>
    <row r="87" spans="1:11" ht="18" customHeight="1">
      <c r="A87" s="31" t="s">
        <v>671</v>
      </c>
      <c r="B87" s="1144">
        <v>80</v>
      </c>
      <c r="C87" s="33">
        <f>C73+C80+C83+C86</f>
        <v>4499129</v>
      </c>
      <c r="D87" s="33">
        <f t="shared" ref="D87:J87" si="24">D73+D80+D83+D86</f>
        <v>4546373</v>
      </c>
      <c r="E87" s="33">
        <f t="shared" si="24"/>
        <v>0</v>
      </c>
      <c r="F87" s="33">
        <f t="shared" si="24"/>
        <v>4546373</v>
      </c>
      <c r="G87" s="33">
        <f t="shared" si="24"/>
        <v>0</v>
      </c>
      <c r="H87" s="1525">
        <f t="shared" si="13"/>
        <v>0</v>
      </c>
      <c r="I87" s="33">
        <f t="shared" si="24"/>
        <v>2234795</v>
      </c>
      <c r="J87" s="33">
        <f t="shared" si="24"/>
        <v>468181</v>
      </c>
      <c r="K87" s="33">
        <f>K73+K80+K83+K86</f>
        <v>419906</v>
      </c>
    </row>
  </sheetData>
  <mergeCells count="1">
    <mergeCell ref="A2:C2"/>
  </mergeCells>
  <phoneticPr fontId="0" type="noConversion"/>
  <printOptions horizontalCentered="1"/>
  <pageMargins left="0.39370078740157483" right="0.39370078740157483" top="0.47244094488188981" bottom="0.47244094488188981" header="0" footer="0"/>
  <pageSetup paperSize="9" scale="60" orientation="portrait" verticalDpi="1200" r:id="rId1"/>
  <headerFooter alignWithMargins="0">
    <oddHeader>&amp;R&amp;"MS Sans Serif,Félkövér"&amp;P</oddHeader>
  </headerFooter>
  <rowBreaks count="1" manualBreakCount="1">
    <brk id="6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71"/>
  <sheetViews>
    <sheetView workbookViewId="0">
      <selection activeCell="G11" sqref="G11"/>
    </sheetView>
  </sheetViews>
  <sheetFormatPr defaultColWidth="9.140625" defaultRowHeight="12.75"/>
  <cols>
    <col min="1" max="1" width="10" style="566" customWidth="1"/>
    <col min="2" max="2" width="9.140625" style="566"/>
    <col min="3" max="3" width="61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322</v>
      </c>
      <c r="E2" s="215"/>
      <c r="G2" s="1874" t="s">
        <v>320</v>
      </c>
      <c r="I2" s="1135" t="s">
        <v>317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463</v>
      </c>
      <c r="D4" s="989"/>
      <c r="E4" s="710" t="s">
        <v>325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30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/>
      <c r="E10" s="570">
        <v>1448</v>
      </c>
      <c r="F10" s="570">
        <v>1448</v>
      </c>
      <c r="G10" s="663"/>
      <c r="H10" s="663">
        <f t="shared" si="0"/>
        <v>1448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/>
      <c r="E11" s="570">
        <v>230</v>
      </c>
      <c r="F11" s="570">
        <v>230</v>
      </c>
      <c r="G11" s="663"/>
      <c r="H11" s="663">
        <f t="shared" si="0"/>
        <v>230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0</v>
      </c>
      <c r="E14" s="570">
        <f>SUM(E9:E13)</f>
        <v>1678</v>
      </c>
      <c r="F14" s="570">
        <f t="shared" ref="F14:L14" si="1">SUM(F9:F13)</f>
        <v>1678</v>
      </c>
      <c r="G14" s="570">
        <f t="shared" si="1"/>
        <v>0</v>
      </c>
      <c r="H14" s="570">
        <f t="shared" si="1"/>
        <v>1678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0</v>
      </c>
      <c r="E16" s="73">
        <f>SUM(E14:E15)</f>
        <v>1678</v>
      </c>
      <c r="F16" s="73">
        <f t="shared" ref="F16:L16" si="2">SUM(F14:F15)</f>
        <v>1678</v>
      </c>
      <c r="G16" s="73">
        <f t="shared" si="2"/>
        <v>0</v>
      </c>
      <c r="H16" s="73">
        <f t="shared" si="2"/>
        <v>1678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/>
      <c r="E24" s="570">
        <v>9368</v>
      </c>
      <c r="F24" s="570">
        <v>9048</v>
      </c>
      <c r="G24" s="663"/>
      <c r="H24" s="663">
        <f t="shared" si="0"/>
        <v>9048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/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/>
      <c r="F27" s="570">
        <v>0</v>
      </c>
      <c r="G27" s="663"/>
      <c r="H27" s="663">
        <f t="shared" si="0"/>
        <v>0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0</v>
      </c>
      <c r="E29" s="73">
        <f>SUM(E24:E28)</f>
        <v>9368</v>
      </c>
      <c r="F29" s="73">
        <f t="shared" ref="F29:L29" si="4">SUM(F24:F28)</f>
        <v>9048</v>
      </c>
      <c r="G29" s="73">
        <f t="shared" si="4"/>
        <v>0</v>
      </c>
      <c r="H29" s="73">
        <f t="shared" si="4"/>
        <v>9048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ref="H34:H45" si="5">SUM(F34:G34)</f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5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5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5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5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5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5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5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5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5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/>
      <c r="G44" s="663"/>
      <c r="H44" s="663">
        <f t="shared" si="5"/>
        <v>0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5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6">SUM(F44:F45)</f>
        <v>0</v>
      </c>
      <c r="G46" s="301">
        <f t="shared" si="6"/>
        <v>0</v>
      </c>
      <c r="H46" s="301">
        <f t="shared" si="6"/>
        <v>0</v>
      </c>
      <c r="I46" s="301">
        <f t="shared" si="6"/>
        <v>0</v>
      </c>
      <c r="J46" s="301">
        <f t="shared" si="6"/>
        <v>0</v>
      </c>
      <c r="K46" s="301">
        <f t="shared" si="6"/>
        <v>0</v>
      </c>
      <c r="L46" s="301">
        <f t="shared" si="6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7">F33+F42+F43+F46</f>
        <v>0</v>
      </c>
      <c r="G47" s="73">
        <f t="shared" si="7"/>
        <v>0</v>
      </c>
      <c r="H47" s="73">
        <f t="shared" si="7"/>
        <v>0</v>
      </c>
      <c r="I47" s="73">
        <f t="shared" si="7"/>
        <v>0</v>
      </c>
      <c r="J47" s="73">
        <f t="shared" si="7"/>
        <v>0</v>
      </c>
      <c r="K47" s="73">
        <f t="shared" si="7"/>
        <v>0</v>
      </c>
      <c r="L47" s="73">
        <f t="shared" si="7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0</v>
      </c>
      <c r="E49" s="708">
        <f>E16+E22+E29+E47</f>
        <v>11046</v>
      </c>
      <c r="F49" s="708">
        <f t="shared" ref="F49:L49" si="8">F16+F22+F29+F47</f>
        <v>10726</v>
      </c>
      <c r="G49" s="708">
        <f t="shared" si="8"/>
        <v>0</v>
      </c>
      <c r="H49" s="708">
        <f t="shared" si="8"/>
        <v>10726</v>
      </c>
      <c r="I49" s="708">
        <f t="shared" si="8"/>
        <v>0</v>
      </c>
      <c r="J49" s="708">
        <f t="shared" si="8"/>
        <v>0</v>
      </c>
      <c r="K49" s="708">
        <f t="shared" si="8"/>
        <v>0</v>
      </c>
      <c r="L49" s="708">
        <f t="shared" si="8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0</v>
      </c>
      <c r="E51" s="420">
        <f>SUM(E52:E54)</f>
        <v>11046</v>
      </c>
      <c r="F51" s="420">
        <f t="shared" ref="F51:L51" si="9">SUM(F52:F54)</f>
        <v>9696</v>
      </c>
      <c r="G51" s="420">
        <f t="shared" si="9"/>
        <v>0</v>
      </c>
      <c r="H51" s="420">
        <f t="shared" si="9"/>
        <v>9696</v>
      </c>
      <c r="I51" s="420">
        <f t="shared" si="9"/>
        <v>0</v>
      </c>
      <c r="J51" s="420">
        <f t="shared" si="9"/>
        <v>0</v>
      </c>
      <c r="K51" s="420">
        <f t="shared" si="9"/>
        <v>0</v>
      </c>
      <c r="L51" s="420">
        <f t="shared" si="9"/>
        <v>0</v>
      </c>
    </row>
    <row r="52" spans="1:12">
      <c r="A52" s="693"/>
      <c r="B52" s="694">
        <v>1</v>
      </c>
      <c r="C52" s="695" t="s">
        <v>61</v>
      </c>
      <c r="D52" s="1086"/>
      <c r="E52" s="748"/>
      <c r="F52" s="748">
        <v>0</v>
      </c>
      <c r="G52" s="727"/>
      <c r="H52" s="727">
        <f t="shared" ref="H52:H64" si="10">SUM(F52:G52)</f>
        <v>0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/>
      <c r="E53" s="748"/>
      <c r="F53" s="748">
        <v>0</v>
      </c>
      <c r="G53" s="663"/>
      <c r="H53" s="663">
        <f t="shared" si="10"/>
        <v>0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/>
      <c r="E54" s="748">
        <v>11046</v>
      </c>
      <c r="F54" s="748">
        <v>9696</v>
      </c>
      <c r="G54" s="663"/>
      <c r="H54" s="663">
        <f t="shared" si="10"/>
        <v>9696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1">SUM(F56:F60)</f>
        <v>0</v>
      </c>
      <c r="G55" s="754">
        <f t="shared" si="11"/>
        <v>0</v>
      </c>
      <c r="H55" s="754">
        <f t="shared" si="11"/>
        <v>0</v>
      </c>
      <c r="I55" s="754">
        <f t="shared" si="11"/>
        <v>0</v>
      </c>
      <c r="J55" s="754">
        <f t="shared" si="11"/>
        <v>0</v>
      </c>
      <c r="K55" s="754">
        <f t="shared" si="11"/>
        <v>0</v>
      </c>
      <c r="L55" s="754">
        <f t="shared" si="11"/>
        <v>0</v>
      </c>
    </row>
    <row r="56" spans="1:12">
      <c r="A56" s="574"/>
      <c r="B56" s="575">
        <v>1</v>
      </c>
      <c r="C56" s="649" t="s">
        <v>711</v>
      </c>
      <c r="D56" s="1086"/>
      <c r="E56" s="748"/>
      <c r="F56" s="663"/>
      <c r="G56" s="780"/>
      <c r="H56" s="780">
        <f t="shared" si="10"/>
        <v>0</v>
      </c>
      <c r="I56" s="734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10"/>
        <v>0</v>
      </c>
      <c r="I57" s="781"/>
      <c r="K57" s="1322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80"/>
      <c r="H58" s="780">
        <f t="shared" si="10"/>
        <v>0</v>
      </c>
      <c r="I58" s="781"/>
      <c r="J58" s="1409"/>
      <c r="K58" s="1322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776"/>
      <c r="H59" s="776"/>
      <c r="I59" s="783"/>
      <c r="K59" s="140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0</v>
      </c>
      <c r="F61" s="420">
        <f t="shared" ref="F61:L61" si="12">SUM(F62:F64)</f>
        <v>1030</v>
      </c>
      <c r="G61" s="420">
        <f t="shared" si="12"/>
        <v>0</v>
      </c>
      <c r="H61" s="420">
        <f t="shared" si="12"/>
        <v>1030</v>
      </c>
      <c r="I61" s="420">
        <f t="shared" si="12"/>
        <v>0</v>
      </c>
      <c r="J61" s="420">
        <f t="shared" si="12"/>
        <v>0</v>
      </c>
      <c r="K61" s="420">
        <f t="shared" si="12"/>
        <v>0</v>
      </c>
      <c r="L61" s="420">
        <f t="shared" si="12"/>
        <v>0</v>
      </c>
    </row>
    <row r="62" spans="1:12">
      <c r="A62" s="693"/>
      <c r="B62" s="694">
        <v>1</v>
      </c>
      <c r="C62" s="695" t="s">
        <v>142</v>
      </c>
      <c r="D62" s="1086"/>
      <c r="E62" s="748"/>
      <c r="F62" s="748">
        <v>1030</v>
      </c>
      <c r="G62" s="727"/>
      <c r="H62" s="727">
        <f t="shared" si="10"/>
        <v>1030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10"/>
        <v>0</v>
      </c>
      <c r="I64" s="781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3">SUM(F66:F67)</f>
        <v>0</v>
      </c>
      <c r="G65" s="1154">
        <f t="shared" si="13"/>
        <v>0</v>
      </c>
      <c r="H65" s="1154">
        <f t="shared" si="13"/>
        <v>0</v>
      </c>
      <c r="I65" s="1154">
        <f t="shared" si="13"/>
        <v>0</v>
      </c>
      <c r="J65" s="1154">
        <f t="shared" si="13"/>
        <v>0</v>
      </c>
      <c r="K65" s="1154">
        <f t="shared" si="13"/>
        <v>0</v>
      </c>
      <c r="L65" s="1154">
        <f t="shared" si="13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0</v>
      </c>
      <c r="E68" s="708">
        <f>E51+E55+E61+E65</f>
        <v>11046</v>
      </c>
      <c r="F68" s="708">
        <f t="shared" ref="F68:L68" si="14">F51+F55+F61+F65</f>
        <v>10726</v>
      </c>
      <c r="G68" s="708">
        <f t="shared" si="14"/>
        <v>0</v>
      </c>
      <c r="H68" s="708">
        <f t="shared" si="14"/>
        <v>10726</v>
      </c>
      <c r="I68" s="708">
        <f t="shared" si="14"/>
        <v>0</v>
      </c>
      <c r="J68" s="708">
        <f t="shared" si="14"/>
        <v>0</v>
      </c>
      <c r="K68" s="708">
        <f t="shared" si="14"/>
        <v>0</v>
      </c>
      <c r="L68" s="708">
        <f t="shared" si="14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348">
        <v>769</v>
      </c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78" firstPageNumber="28" orientation="portrait" useFirstPageNumber="1" r:id="rId1"/>
  <headerFooter alignWithMargins="0">
    <oddHeader>&amp;R&amp;P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71"/>
  <sheetViews>
    <sheetView workbookViewId="0">
      <selection activeCell="G25" sqref="G25"/>
    </sheetView>
  </sheetViews>
  <sheetFormatPr defaultColWidth="9.140625" defaultRowHeight="12.75"/>
  <cols>
    <col min="1" max="1" width="10" style="566" customWidth="1"/>
    <col min="2" max="2" width="9.140625" style="566"/>
    <col min="3" max="3" width="60.140625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326</v>
      </c>
      <c r="E2" s="215"/>
      <c r="G2" s="1874" t="s">
        <v>320</v>
      </c>
      <c r="I2" s="654" t="s">
        <v>320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307</v>
      </c>
      <c r="D4" s="989"/>
      <c r="E4" s="710" t="s">
        <v>329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/>
      <c r="E10" s="570">
        <v>10</v>
      </c>
      <c r="F10" s="570">
        <v>10</v>
      </c>
      <c r="G10" s="663"/>
      <c r="H10" s="663">
        <f t="shared" si="0"/>
        <v>10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/>
      <c r="E11" s="570">
        <v>3</v>
      </c>
      <c r="F11" s="570">
        <v>3</v>
      </c>
      <c r="G11" s="663"/>
      <c r="H11" s="663">
        <f t="shared" si="0"/>
        <v>3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0</v>
      </c>
      <c r="E14" s="570">
        <f>SUM(E9:E13)</f>
        <v>13</v>
      </c>
      <c r="F14" s="570">
        <f t="shared" ref="F14:L14" si="1">SUM(F9:F13)</f>
        <v>13</v>
      </c>
      <c r="G14" s="570">
        <f t="shared" si="1"/>
        <v>0</v>
      </c>
      <c r="H14" s="570">
        <f t="shared" si="1"/>
        <v>13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0</v>
      </c>
      <c r="E16" s="73">
        <f>SUM(E14:E15)</f>
        <v>13</v>
      </c>
      <c r="F16" s="73">
        <f t="shared" ref="F16:L16" si="2">SUM(F14:F15)</f>
        <v>13</v>
      </c>
      <c r="G16" s="73">
        <f t="shared" si="2"/>
        <v>0</v>
      </c>
      <c r="H16" s="73">
        <f t="shared" si="2"/>
        <v>13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308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/>
      <c r="E24" s="570">
        <v>4142</v>
      </c>
      <c r="F24" s="570">
        <v>6640</v>
      </c>
      <c r="G24" s="663">
        <v>35</v>
      </c>
      <c r="H24" s="663">
        <f t="shared" si="0"/>
        <v>6675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/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487</v>
      </c>
      <c r="D27" s="54">
        <v>42000</v>
      </c>
      <c r="E27" s="570">
        <v>52200</v>
      </c>
      <c r="F27" s="570">
        <v>55485</v>
      </c>
      <c r="G27" s="663"/>
      <c r="H27" s="663">
        <f t="shared" si="0"/>
        <v>55485</v>
      </c>
      <c r="I27" s="661"/>
      <c r="J27" s="291" t="s">
        <v>309</v>
      </c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42000</v>
      </c>
      <c r="E29" s="73">
        <f>SUM(E24:E28)</f>
        <v>56342</v>
      </c>
      <c r="F29" s="73">
        <f t="shared" ref="F29:L29" si="4">SUM(F24:F28)</f>
        <v>62125</v>
      </c>
      <c r="G29" s="73">
        <f t="shared" si="4"/>
        <v>35</v>
      </c>
      <c r="H29" s="73">
        <f t="shared" si="4"/>
        <v>62160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297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>
        <v>0</v>
      </c>
      <c r="G44" s="663"/>
      <c r="H44" s="663">
        <f t="shared" si="0"/>
        <v>0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5">SUM(F44:F45)</f>
        <v>0</v>
      </c>
      <c r="G46" s="301">
        <f t="shared" si="5"/>
        <v>0</v>
      </c>
      <c r="H46" s="301">
        <f t="shared" si="5"/>
        <v>0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6">F33+F42+F43+F46</f>
        <v>0</v>
      </c>
      <c r="G47" s="73">
        <f t="shared" si="6"/>
        <v>0</v>
      </c>
      <c r="H47" s="73">
        <f t="shared" si="6"/>
        <v>0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42000</v>
      </c>
      <c r="E49" s="708">
        <f>E16+E22+E29+E47</f>
        <v>56355</v>
      </c>
      <c r="F49" s="708">
        <f t="shared" ref="F49:L49" si="7">F16+F22+F29+F47</f>
        <v>62138</v>
      </c>
      <c r="G49" s="708">
        <f t="shared" si="7"/>
        <v>35</v>
      </c>
      <c r="H49" s="708">
        <f t="shared" si="7"/>
        <v>62173</v>
      </c>
      <c r="I49" s="708">
        <f t="shared" si="7"/>
        <v>0</v>
      </c>
      <c r="J49" s="708">
        <f t="shared" si="7"/>
        <v>0</v>
      </c>
      <c r="K49" s="708">
        <f t="shared" si="7"/>
        <v>0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42000</v>
      </c>
      <c r="E51" s="420">
        <f>SUM(E52:E54)</f>
        <v>56101</v>
      </c>
      <c r="F51" s="420">
        <f t="shared" ref="F51:L51" si="8">SUM(F52:F54)</f>
        <v>59884</v>
      </c>
      <c r="G51" s="420">
        <f t="shared" si="8"/>
        <v>35</v>
      </c>
      <c r="H51" s="420">
        <f t="shared" si="8"/>
        <v>59919</v>
      </c>
      <c r="I51" s="420">
        <f t="shared" si="8"/>
        <v>0</v>
      </c>
      <c r="J51" s="420">
        <f t="shared" si="8"/>
        <v>0</v>
      </c>
      <c r="K51" s="420">
        <f t="shared" si="8"/>
        <v>0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>
        <v>28870</v>
      </c>
      <c r="E52" s="748">
        <v>41018</v>
      </c>
      <c r="F52" s="748">
        <v>44233</v>
      </c>
      <c r="G52" s="727">
        <v>30</v>
      </c>
      <c r="H52" s="727">
        <f t="shared" ref="H52:H64" si="9">SUM(F52:G52)</f>
        <v>44263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>
        <v>7526</v>
      </c>
      <c r="E53" s="748">
        <v>7922</v>
      </c>
      <c r="F53" s="748">
        <v>8490</v>
      </c>
      <c r="G53" s="663">
        <v>5</v>
      </c>
      <c r="H53" s="663">
        <f t="shared" si="9"/>
        <v>8495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>
        <v>5604</v>
      </c>
      <c r="E54" s="748">
        <v>7161</v>
      </c>
      <c r="F54" s="748">
        <v>7161</v>
      </c>
      <c r="G54" s="663"/>
      <c r="H54" s="663">
        <f t="shared" si="9"/>
        <v>7161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>
        <f t="shared" si="10"/>
        <v>0</v>
      </c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80"/>
      <c r="H56" s="780">
        <f t="shared" si="9"/>
        <v>0</v>
      </c>
      <c r="I56" s="779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80"/>
      <c r="H57" s="780">
        <f t="shared" si="9"/>
        <v>0</v>
      </c>
      <c r="I57" s="781"/>
      <c r="K57" s="1322"/>
      <c r="L57" s="777"/>
    </row>
    <row r="58" spans="1:12">
      <c r="A58" s="693"/>
      <c r="B58" s="694">
        <v>3</v>
      </c>
      <c r="C58" s="237" t="s">
        <v>287</v>
      </c>
      <c r="D58" s="1106"/>
      <c r="E58" s="748"/>
      <c r="F58" s="663"/>
      <c r="G58" s="780"/>
      <c r="H58" s="780">
        <f t="shared" si="9"/>
        <v>0</v>
      </c>
      <c r="I58" s="781"/>
      <c r="J58" s="1409"/>
      <c r="K58" s="1322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776"/>
      <c r="H59" s="776"/>
      <c r="I59" s="783"/>
      <c r="K59" s="140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254</v>
      </c>
      <c r="F61" s="420">
        <f t="shared" ref="F61:L61" si="11">SUM(F62:F64)</f>
        <v>2254</v>
      </c>
      <c r="G61" s="420">
        <f t="shared" si="11"/>
        <v>0</v>
      </c>
      <c r="H61" s="420">
        <f t="shared" si="11"/>
        <v>2254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254</v>
      </c>
      <c r="F62" s="748">
        <v>2254</v>
      </c>
      <c r="G62" s="727"/>
      <c r="H62" s="727">
        <f t="shared" si="9"/>
        <v>2254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42000</v>
      </c>
      <c r="E68" s="708">
        <f>E51+E55+E61+E65</f>
        <v>56355</v>
      </c>
      <c r="F68" s="708">
        <f t="shared" ref="F68:L68" si="13">F51+F55+F61+F65</f>
        <v>62138</v>
      </c>
      <c r="G68" s="708">
        <f t="shared" si="13"/>
        <v>35</v>
      </c>
      <c r="H68" s="708">
        <f t="shared" si="13"/>
        <v>62173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>
        <v>14.5</v>
      </c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29" orientation="portrait" useFirstPageNumber="1" r:id="rId1"/>
  <headerFooter alignWithMargins="0"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71"/>
  <sheetViews>
    <sheetView workbookViewId="0">
      <selection activeCell="G54" sqref="G54"/>
    </sheetView>
  </sheetViews>
  <sheetFormatPr defaultColWidth="9.140625" defaultRowHeight="12.75"/>
  <cols>
    <col min="1" max="1" width="10" style="566" customWidth="1"/>
    <col min="2" max="2" width="9.140625" style="566"/>
    <col min="3" max="3" width="61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1" spans="1:12">
      <c r="C1" s="1756"/>
    </row>
    <row r="2" spans="1:12" ht="16.5" thickBot="1">
      <c r="A2" s="1" t="s">
        <v>330</v>
      </c>
      <c r="E2" s="215"/>
      <c r="G2" s="1874" t="s">
        <v>323</v>
      </c>
      <c r="I2" s="654" t="s">
        <v>327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324</v>
      </c>
      <c r="D4" s="989"/>
      <c r="E4" s="710" t="s">
        <v>332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>
        <v>11589</v>
      </c>
      <c r="E10" s="570">
        <v>11048</v>
      </c>
      <c r="F10" s="570">
        <v>11048</v>
      </c>
      <c r="G10" s="663"/>
      <c r="H10" s="663">
        <f t="shared" si="0"/>
        <v>11048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>
        <v>1206</v>
      </c>
      <c r="E11" s="570">
        <v>1072</v>
      </c>
      <c r="F11" s="570">
        <v>1072</v>
      </c>
      <c r="G11" s="663"/>
      <c r="H11" s="663">
        <f t="shared" si="0"/>
        <v>1072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>
        <v>0</v>
      </c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12795</v>
      </c>
      <c r="E14" s="570">
        <f>SUM(E9:E13)</f>
        <v>12120</v>
      </c>
      <c r="F14" s="570">
        <f t="shared" ref="F14:L14" si="1">SUM(F9:F13)</f>
        <v>12120</v>
      </c>
      <c r="G14" s="570">
        <f t="shared" si="1"/>
        <v>0</v>
      </c>
      <c r="H14" s="570">
        <f t="shared" si="1"/>
        <v>12120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12795</v>
      </c>
      <c r="E16" s="73">
        <f>SUM(E14:E15)</f>
        <v>12120</v>
      </c>
      <c r="F16" s="73">
        <f t="shared" ref="F16:L16" si="2">SUM(F14:F15)</f>
        <v>12120</v>
      </c>
      <c r="G16" s="73">
        <f t="shared" si="2"/>
        <v>0</v>
      </c>
      <c r="H16" s="73">
        <f t="shared" si="2"/>
        <v>12120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>
        <v>51423</v>
      </c>
      <c r="E24" s="570">
        <v>65315</v>
      </c>
      <c r="F24" s="570">
        <v>74946</v>
      </c>
      <c r="G24" s="663">
        <v>264</v>
      </c>
      <c r="H24" s="663">
        <f t="shared" si="0"/>
        <v>75210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/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>
        <v>2500</v>
      </c>
      <c r="F27" s="570">
        <v>7432</v>
      </c>
      <c r="G27" s="663"/>
      <c r="H27" s="663">
        <f t="shared" si="0"/>
        <v>7432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51423</v>
      </c>
      <c r="E29" s="73">
        <f>SUM(E24:E28)</f>
        <v>67815</v>
      </c>
      <c r="F29" s="73">
        <f t="shared" ref="F29:L29" si="4">SUM(F24:F28)</f>
        <v>82378</v>
      </c>
      <c r="G29" s="73">
        <f t="shared" si="4"/>
        <v>264</v>
      </c>
      <c r="H29" s="73">
        <f t="shared" si="4"/>
        <v>82642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>
        <v>31269</v>
      </c>
      <c r="F44" s="570">
        <v>32335</v>
      </c>
      <c r="G44" s="663"/>
      <c r="H44" s="663">
        <f t="shared" si="0"/>
        <v>32335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31269</v>
      </c>
      <c r="F46" s="301">
        <f t="shared" ref="F46:L46" si="5">SUM(F44:F45)</f>
        <v>32335</v>
      </c>
      <c r="G46" s="301">
        <f t="shared" si="5"/>
        <v>0</v>
      </c>
      <c r="H46" s="301">
        <f t="shared" si="5"/>
        <v>32335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31269</v>
      </c>
      <c r="F47" s="73">
        <f t="shared" ref="F47:L47" si="6">F33+F42+F43+F46</f>
        <v>32335</v>
      </c>
      <c r="G47" s="73">
        <f t="shared" si="6"/>
        <v>0</v>
      </c>
      <c r="H47" s="73">
        <f t="shared" si="6"/>
        <v>32335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64218</v>
      </c>
      <c r="E49" s="708">
        <f>E16+E22+E29+E47</f>
        <v>111204</v>
      </c>
      <c r="F49" s="708">
        <f t="shared" ref="F49:L49" si="7">F16+F22+F29+F47</f>
        <v>126833</v>
      </c>
      <c r="G49" s="708">
        <f t="shared" si="7"/>
        <v>264</v>
      </c>
      <c r="H49" s="708">
        <f t="shared" si="7"/>
        <v>127097</v>
      </c>
      <c r="I49" s="708">
        <f t="shared" si="7"/>
        <v>0</v>
      </c>
      <c r="J49" s="708">
        <f t="shared" si="7"/>
        <v>0</v>
      </c>
      <c r="K49" s="708">
        <f t="shared" si="7"/>
        <v>0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64218</v>
      </c>
      <c r="E51" s="420">
        <f>SUM(E52:E54)</f>
        <v>110171</v>
      </c>
      <c r="F51" s="420">
        <f t="shared" ref="F51:L51" si="8">SUM(F52:F54)</f>
        <v>124578</v>
      </c>
      <c r="G51" s="420">
        <f t="shared" si="8"/>
        <v>264</v>
      </c>
      <c r="H51" s="420">
        <f t="shared" si="8"/>
        <v>124842</v>
      </c>
      <c r="I51" s="420">
        <f t="shared" si="8"/>
        <v>0</v>
      </c>
      <c r="J51" s="420">
        <f t="shared" si="8"/>
        <v>0</v>
      </c>
      <c r="K51" s="420">
        <f t="shared" si="8"/>
        <v>0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>
        <v>31388</v>
      </c>
      <c r="E52" s="748">
        <v>58663</v>
      </c>
      <c r="F52" s="748">
        <v>63588</v>
      </c>
      <c r="G52" s="727">
        <v>222</v>
      </c>
      <c r="H52" s="727">
        <f t="shared" ref="H52:H64" si="9">SUM(F52:G52)</f>
        <v>63810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>
        <v>8229</v>
      </c>
      <c r="E53" s="748">
        <v>11560</v>
      </c>
      <c r="F53" s="748">
        <v>12468</v>
      </c>
      <c r="G53" s="663">
        <v>42</v>
      </c>
      <c r="H53" s="663">
        <f t="shared" si="9"/>
        <v>12510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>
        <v>24601</v>
      </c>
      <c r="E54" s="748">
        <v>39948</v>
      </c>
      <c r="F54" s="748">
        <v>48522</v>
      </c>
      <c r="G54" s="663"/>
      <c r="H54" s="663">
        <f t="shared" si="9"/>
        <v>48522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>
        <f t="shared" si="10"/>
        <v>0</v>
      </c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55"/>
      <c r="H56" s="755">
        <f t="shared" si="9"/>
        <v>0</v>
      </c>
      <c r="I56" s="779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1033</v>
      </c>
      <c r="F61" s="420">
        <f t="shared" ref="F61:L61" si="11">SUM(F62:F64)</f>
        <v>2255</v>
      </c>
      <c r="G61" s="420">
        <f t="shared" si="11"/>
        <v>0</v>
      </c>
      <c r="H61" s="420">
        <f t="shared" si="11"/>
        <v>2255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1033</v>
      </c>
      <c r="F62" s="748">
        <v>2255</v>
      </c>
      <c r="G62" s="727"/>
      <c r="H62" s="727">
        <f t="shared" si="9"/>
        <v>2255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64218</v>
      </c>
      <c r="E68" s="708">
        <f>E51+E55+E61+E65</f>
        <v>111204</v>
      </c>
      <c r="F68" s="708">
        <f t="shared" ref="F68:L68" si="13">F51+F55+F61+F65</f>
        <v>126833</v>
      </c>
      <c r="G68" s="708">
        <f t="shared" si="13"/>
        <v>264</v>
      </c>
      <c r="H68" s="708">
        <f t="shared" si="13"/>
        <v>127097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/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30" orientation="portrait" useFirstPageNumber="1" r:id="rId1"/>
  <headerFooter alignWithMargins="0">
    <oddHeader>&amp;R&amp;P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L71"/>
  <sheetViews>
    <sheetView workbookViewId="0">
      <selection activeCell="G11" sqref="G11"/>
    </sheetView>
  </sheetViews>
  <sheetFormatPr defaultColWidth="9.140625" defaultRowHeight="12.75"/>
  <cols>
    <col min="1" max="1" width="10" style="566" customWidth="1"/>
    <col min="2" max="2" width="9.140625" style="566"/>
    <col min="3" max="3" width="60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865</v>
      </c>
      <c r="E2" s="215"/>
      <c r="G2" s="1874" t="s">
        <v>327</v>
      </c>
      <c r="I2" s="654" t="s">
        <v>331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328</v>
      </c>
      <c r="D4" s="989"/>
      <c r="E4" s="710" t="s">
        <v>866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>
        <v>3203</v>
      </c>
      <c r="E10" s="570">
        <v>1737</v>
      </c>
      <c r="F10" s="570">
        <v>1737</v>
      </c>
      <c r="G10" s="663">
        <v>100</v>
      </c>
      <c r="H10" s="663">
        <f t="shared" si="0"/>
        <v>1837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/>
      <c r="E11" s="570"/>
      <c r="F11" s="570">
        <v>0</v>
      </c>
      <c r="G11" s="663"/>
      <c r="H11" s="663">
        <f t="shared" si="0"/>
        <v>0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>
        <v>120</v>
      </c>
      <c r="G13" s="663"/>
      <c r="H13" s="663">
        <f t="shared" si="0"/>
        <v>120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3203</v>
      </c>
      <c r="E14" s="570">
        <f>SUM(E9:E13)</f>
        <v>1737</v>
      </c>
      <c r="F14" s="570">
        <f t="shared" ref="F14:L14" si="1">SUM(F9:F13)</f>
        <v>1857</v>
      </c>
      <c r="G14" s="570">
        <f t="shared" si="1"/>
        <v>100</v>
      </c>
      <c r="H14" s="570">
        <f t="shared" si="1"/>
        <v>1957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3203</v>
      </c>
      <c r="E16" s="73">
        <f>SUM(E14:E15)</f>
        <v>1737</v>
      </c>
      <c r="F16" s="73">
        <f t="shared" ref="F16:L16" si="2">SUM(F14:F15)</f>
        <v>1857</v>
      </c>
      <c r="G16" s="73">
        <f t="shared" si="2"/>
        <v>100</v>
      </c>
      <c r="H16" s="73">
        <f t="shared" si="2"/>
        <v>1957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>
        <v>54603</v>
      </c>
      <c r="E24" s="570">
        <v>59335</v>
      </c>
      <c r="F24" s="570">
        <v>66682</v>
      </c>
      <c r="G24" s="663">
        <v>282</v>
      </c>
      <c r="H24" s="663">
        <f t="shared" si="0"/>
        <v>66964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/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>
        <v>8000</v>
      </c>
      <c r="E27" s="570"/>
      <c r="F27" s="570">
        <v>0</v>
      </c>
      <c r="G27" s="663"/>
      <c r="H27" s="663">
        <f t="shared" si="0"/>
        <v>0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62603</v>
      </c>
      <c r="E29" s="73">
        <f>SUM(E24:E28)</f>
        <v>59335</v>
      </c>
      <c r="F29" s="73">
        <f t="shared" ref="F29:L29" si="4">SUM(F24:F28)</f>
        <v>66682</v>
      </c>
      <c r="G29" s="73">
        <f t="shared" si="4"/>
        <v>282</v>
      </c>
      <c r="H29" s="73">
        <f t="shared" si="4"/>
        <v>66964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>
        <v>947</v>
      </c>
      <c r="G44" s="663"/>
      <c r="H44" s="663">
        <f t="shared" si="0"/>
        <v>947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5">SUM(F44:F45)</f>
        <v>947</v>
      </c>
      <c r="G46" s="301">
        <f t="shared" si="5"/>
        <v>0</v>
      </c>
      <c r="H46" s="301">
        <f t="shared" si="5"/>
        <v>947</v>
      </c>
      <c r="I46" s="301">
        <f t="shared" si="5"/>
        <v>0</v>
      </c>
      <c r="J46" s="301">
        <f t="shared" si="5"/>
        <v>0</v>
      </c>
      <c r="K46" s="301">
        <f t="shared" si="5"/>
        <v>0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6">F33+F42+F43+F46</f>
        <v>947</v>
      </c>
      <c r="G47" s="73">
        <f t="shared" si="6"/>
        <v>0</v>
      </c>
      <c r="H47" s="73">
        <f t="shared" si="6"/>
        <v>947</v>
      </c>
      <c r="I47" s="73">
        <f t="shared" si="6"/>
        <v>0</v>
      </c>
      <c r="J47" s="73">
        <f t="shared" si="6"/>
        <v>0</v>
      </c>
      <c r="K47" s="73">
        <f t="shared" si="6"/>
        <v>0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65806</v>
      </c>
      <c r="E49" s="708">
        <f>E16+E22+E29+E47</f>
        <v>61072</v>
      </c>
      <c r="F49" s="708">
        <f t="shared" ref="F49:L49" si="7">F16+F22+F29+F47</f>
        <v>69486</v>
      </c>
      <c r="G49" s="708">
        <f t="shared" si="7"/>
        <v>382</v>
      </c>
      <c r="H49" s="708">
        <f t="shared" si="7"/>
        <v>69868</v>
      </c>
      <c r="I49" s="708">
        <f t="shared" si="7"/>
        <v>0</v>
      </c>
      <c r="J49" s="708">
        <f t="shared" si="7"/>
        <v>0</v>
      </c>
      <c r="K49" s="708">
        <f t="shared" si="7"/>
        <v>0</v>
      </c>
      <c r="L49" s="708">
        <f t="shared" si="7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65806</v>
      </c>
      <c r="E51" s="420">
        <f>SUM(E52:E54)</f>
        <v>60691</v>
      </c>
      <c r="F51" s="420">
        <f t="shared" ref="F51:L51" si="8">SUM(F52:F54)</f>
        <v>67984</v>
      </c>
      <c r="G51" s="420">
        <f t="shared" si="8"/>
        <v>382</v>
      </c>
      <c r="H51" s="420">
        <f t="shared" si="8"/>
        <v>68366</v>
      </c>
      <c r="I51" s="420">
        <f t="shared" si="8"/>
        <v>0</v>
      </c>
      <c r="J51" s="420">
        <f t="shared" si="8"/>
        <v>0</v>
      </c>
      <c r="K51" s="420">
        <f t="shared" si="8"/>
        <v>0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>
        <v>41071</v>
      </c>
      <c r="E52" s="1629">
        <v>40030</v>
      </c>
      <c r="F52" s="1629">
        <v>43565</v>
      </c>
      <c r="G52" s="727">
        <v>320</v>
      </c>
      <c r="H52" s="727">
        <f t="shared" ref="H52:H64" si="9">SUM(F52:G52)</f>
        <v>43885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>
        <v>10947</v>
      </c>
      <c r="E53" s="1630">
        <v>7851</v>
      </c>
      <c r="F53" s="1630">
        <v>8532</v>
      </c>
      <c r="G53" s="663">
        <v>62</v>
      </c>
      <c r="H53" s="663">
        <f t="shared" si="9"/>
        <v>8594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>
        <v>13788</v>
      </c>
      <c r="E54" s="1695">
        <v>12810</v>
      </c>
      <c r="F54" s="1628">
        <v>15887</v>
      </c>
      <c r="G54" s="663"/>
      <c r="H54" s="663">
        <f t="shared" si="9"/>
        <v>15887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>
        <f t="shared" ref="F55:L55" si="10">SUM(F56:F60)</f>
        <v>0</v>
      </c>
      <c r="G55" s="754"/>
      <c r="H55" s="754">
        <f t="shared" si="10"/>
        <v>0</v>
      </c>
      <c r="I55" s="754">
        <f t="shared" si="10"/>
        <v>0</v>
      </c>
      <c r="J55" s="754">
        <f t="shared" si="10"/>
        <v>0</v>
      </c>
      <c r="K55" s="754">
        <f t="shared" si="10"/>
        <v>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/>
      <c r="F56" s="663"/>
      <c r="G56" s="755"/>
      <c r="H56" s="755">
        <f t="shared" si="9"/>
        <v>0</v>
      </c>
      <c r="I56" s="779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381</v>
      </c>
      <c r="F61" s="420">
        <f t="shared" ref="F61:L61" si="11">SUM(F62:F64)</f>
        <v>1502</v>
      </c>
      <c r="G61" s="420">
        <f t="shared" si="11"/>
        <v>0</v>
      </c>
      <c r="H61" s="420">
        <f t="shared" si="11"/>
        <v>1502</v>
      </c>
      <c r="I61" s="420">
        <f t="shared" si="11"/>
        <v>0</v>
      </c>
      <c r="J61" s="420">
        <f t="shared" si="11"/>
        <v>0</v>
      </c>
      <c r="K61" s="420">
        <f t="shared" si="11"/>
        <v>0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381</v>
      </c>
      <c r="F62" s="748">
        <v>1502</v>
      </c>
      <c r="G62" s="727"/>
      <c r="H62" s="727">
        <f t="shared" si="9"/>
        <v>1502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65806</v>
      </c>
      <c r="E68" s="708">
        <f>E51+E55+E61+E65</f>
        <v>61072</v>
      </c>
      <c r="F68" s="708">
        <f t="shared" ref="F68:L68" si="13">F51+F55+F61+F65</f>
        <v>69486</v>
      </c>
      <c r="G68" s="708">
        <f t="shared" si="13"/>
        <v>382</v>
      </c>
      <c r="H68" s="708">
        <f t="shared" si="13"/>
        <v>69868</v>
      </c>
      <c r="I68" s="708">
        <f t="shared" si="13"/>
        <v>0</v>
      </c>
      <c r="J68" s="708">
        <f t="shared" si="13"/>
        <v>0</v>
      </c>
      <c r="K68" s="708">
        <f t="shared" si="13"/>
        <v>0</v>
      </c>
      <c r="L68" s="708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/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31" orientation="portrait" useFirstPageNumber="1" r:id="rId1"/>
  <headerFooter alignWithMargins="0">
    <oddHeader>&amp;R&amp;P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71"/>
  <sheetViews>
    <sheetView workbookViewId="0">
      <selection activeCell="P58" sqref="P58"/>
    </sheetView>
  </sheetViews>
  <sheetFormatPr defaultColWidth="9.140625" defaultRowHeight="12.75"/>
  <cols>
    <col min="1" max="1" width="10" style="566" customWidth="1"/>
    <col min="2" max="2" width="9.140625" style="566"/>
    <col min="3" max="3" width="60.140625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554</v>
      </c>
      <c r="E2" s="215"/>
      <c r="G2" s="1874" t="s">
        <v>331</v>
      </c>
      <c r="K2" s="654"/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177</v>
      </c>
      <c r="D4" s="989"/>
      <c r="E4" s="710" t="s">
        <v>333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45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>
        <v>203490</v>
      </c>
      <c r="E10" s="570">
        <v>217798</v>
      </c>
      <c r="F10" s="570">
        <v>217798</v>
      </c>
      <c r="G10" s="663"/>
      <c r="H10" s="663">
        <f t="shared" si="0"/>
        <v>217798</v>
      </c>
      <c r="I10" s="661"/>
      <c r="J10" s="291"/>
      <c r="K10" s="570">
        <v>217798</v>
      </c>
      <c r="L10" s="777"/>
    </row>
    <row r="11" spans="1:12">
      <c r="A11" s="252"/>
      <c r="B11" s="253">
        <v>3</v>
      </c>
      <c r="C11" s="54" t="s">
        <v>683</v>
      </c>
      <c r="D11" s="54">
        <v>5461</v>
      </c>
      <c r="E11" s="570">
        <v>7282</v>
      </c>
      <c r="F11" s="570">
        <v>7282</v>
      </c>
      <c r="G11" s="663"/>
      <c r="H11" s="663">
        <f t="shared" si="0"/>
        <v>7282</v>
      </c>
      <c r="I11" s="661"/>
      <c r="J11" s="291"/>
      <c r="K11" s="570">
        <v>7282</v>
      </c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208951</v>
      </c>
      <c r="E14" s="570">
        <f>SUM(E9:E13)</f>
        <v>225080</v>
      </c>
      <c r="F14" s="570">
        <f t="shared" ref="F14:L14" si="1">SUM(F9:F13)</f>
        <v>225080</v>
      </c>
      <c r="G14" s="570">
        <f t="shared" si="1"/>
        <v>0</v>
      </c>
      <c r="H14" s="570">
        <f t="shared" si="1"/>
        <v>225080</v>
      </c>
      <c r="I14" s="570">
        <f t="shared" si="1"/>
        <v>0</v>
      </c>
      <c r="J14" s="570">
        <f t="shared" si="1"/>
        <v>0</v>
      </c>
      <c r="K14" s="570">
        <f t="shared" si="1"/>
        <v>225080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208951</v>
      </c>
      <c r="E16" s="73">
        <f>SUM(E14:E15)</f>
        <v>225080</v>
      </c>
      <c r="F16" s="73">
        <f t="shared" ref="F16:K16" si="2">SUM(F14:F15)</f>
        <v>225080</v>
      </c>
      <c r="G16" s="73">
        <f t="shared" si="2"/>
        <v>0</v>
      </c>
      <c r="H16" s="73">
        <f t="shared" si="2"/>
        <v>225080</v>
      </c>
      <c r="I16" s="73">
        <f t="shared" si="2"/>
        <v>0</v>
      </c>
      <c r="J16" s="73">
        <f t="shared" si="2"/>
        <v>0</v>
      </c>
      <c r="K16" s="73">
        <f t="shared" si="2"/>
        <v>225080</v>
      </c>
      <c r="L16" s="73">
        <f>SUM(L14:L15)</f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>
        <v>181981</v>
      </c>
      <c r="E24" s="570">
        <v>206870</v>
      </c>
      <c r="F24" s="570">
        <v>269107</v>
      </c>
      <c r="G24" s="663">
        <v>3393</v>
      </c>
      <c r="H24" s="663">
        <f t="shared" si="0"/>
        <v>272500</v>
      </c>
      <c r="I24" s="661"/>
      <c r="J24" s="291"/>
      <c r="K24" s="570">
        <v>220375</v>
      </c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>
        <v>0</v>
      </c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/>
      <c r="F27" s="570">
        <v>1051</v>
      </c>
      <c r="G27" s="663"/>
      <c r="H27" s="663">
        <f t="shared" si="0"/>
        <v>1051</v>
      </c>
      <c r="I27" s="661"/>
      <c r="J27" s="291"/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181981</v>
      </c>
      <c r="E29" s="73">
        <f>SUM(E24:E28)</f>
        <v>206870</v>
      </c>
      <c r="F29" s="73">
        <f t="shared" ref="F29:L29" si="4">SUM(F24:F28)</f>
        <v>270158</v>
      </c>
      <c r="G29" s="73">
        <f t="shared" si="4"/>
        <v>3393</v>
      </c>
      <c r="H29" s="73">
        <f t="shared" si="4"/>
        <v>273551</v>
      </c>
      <c r="I29" s="73">
        <f t="shared" si="4"/>
        <v>0</v>
      </c>
      <c r="J29" s="73">
        <f t="shared" si="4"/>
        <v>0</v>
      </c>
      <c r="K29" s="73">
        <f t="shared" si="4"/>
        <v>220375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si="0"/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0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0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0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0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0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0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0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0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0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>
        <v>1675</v>
      </c>
      <c r="F44" s="570">
        <v>1675</v>
      </c>
      <c r="G44" s="663"/>
      <c r="H44" s="663">
        <f t="shared" si="0"/>
        <v>1675</v>
      </c>
      <c r="I44" s="661"/>
      <c r="J44" s="291"/>
      <c r="K44" s="570">
        <v>1675</v>
      </c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0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1675</v>
      </c>
      <c r="F46" s="301">
        <f t="shared" ref="F46:L46" si="5">SUM(F44:F45)</f>
        <v>1675</v>
      </c>
      <c r="G46" s="301">
        <f t="shared" si="5"/>
        <v>0</v>
      </c>
      <c r="H46" s="301">
        <f t="shared" si="5"/>
        <v>1675</v>
      </c>
      <c r="I46" s="301">
        <f t="shared" si="5"/>
        <v>0</v>
      </c>
      <c r="J46" s="301">
        <f t="shared" si="5"/>
        <v>0</v>
      </c>
      <c r="K46" s="301">
        <f t="shared" si="5"/>
        <v>1675</v>
      </c>
      <c r="L46" s="301">
        <f t="shared" si="5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1675</v>
      </c>
      <c r="F47" s="73">
        <f t="shared" ref="F47:L47" si="6">F33+F42+F43+F46</f>
        <v>1675</v>
      </c>
      <c r="G47" s="73">
        <f t="shared" si="6"/>
        <v>0</v>
      </c>
      <c r="H47" s="73">
        <f t="shared" si="6"/>
        <v>1675</v>
      </c>
      <c r="I47" s="73">
        <f t="shared" si="6"/>
        <v>0</v>
      </c>
      <c r="J47" s="73">
        <f t="shared" si="6"/>
        <v>0</v>
      </c>
      <c r="K47" s="73">
        <f t="shared" si="6"/>
        <v>1675</v>
      </c>
      <c r="L47" s="73">
        <f t="shared" si="6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390932</v>
      </c>
      <c r="E49" s="708">
        <f>E16+E22+E29+E47</f>
        <v>433625</v>
      </c>
      <c r="F49" s="708">
        <f t="shared" ref="F49:K49" si="7">F16+F22+F29+F47</f>
        <v>496913</v>
      </c>
      <c r="G49" s="708">
        <f t="shared" si="7"/>
        <v>3393</v>
      </c>
      <c r="H49" s="708">
        <f t="shared" si="7"/>
        <v>500306</v>
      </c>
      <c r="I49" s="708">
        <f t="shared" si="7"/>
        <v>0</v>
      </c>
      <c r="J49" s="708">
        <f t="shared" si="7"/>
        <v>0</v>
      </c>
      <c r="K49" s="708">
        <f t="shared" si="7"/>
        <v>447130</v>
      </c>
      <c r="L49" s="708">
        <f>L16+L22+L29+L47</f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390932</v>
      </c>
      <c r="E51" s="420">
        <f>SUM(E52:E54)</f>
        <v>427260</v>
      </c>
      <c r="F51" s="420">
        <f t="shared" ref="F51:L51" si="8">SUM(F52:F54)</f>
        <v>482918</v>
      </c>
      <c r="G51" s="420">
        <f t="shared" si="8"/>
        <v>2599</v>
      </c>
      <c r="H51" s="420">
        <f t="shared" si="8"/>
        <v>485517</v>
      </c>
      <c r="I51" s="420">
        <f t="shared" si="8"/>
        <v>0</v>
      </c>
      <c r="J51" s="420">
        <f t="shared" si="8"/>
        <v>0</v>
      </c>
      <c r="K51" s="420">
        <f t="shared" si="8"/>
        <v>439135</v>
      </c>
      <c r="L51" s="420">
        <f t="shared" si="8"/>
        <v>0</v>
      </c>
    </row>
    <row r="52" spans="1:12">
      <c r="A52" s="693"/>
      <c r="B52" s="694">
        <v>1</v>
      </c>
      <c r="C52" s="695" t="s">
        <v>61</v>
      </c>
      <c r="D52" s="1086">
        <v>196861</v>
      </c>
      <c r="E52" s="748">
        <v>235190</v>
      </c>
      <c r="F52" s="748">
        <v>270700</v>
      </c>
      <c r="G52" s="727">
        <v>3243</v>
      </c>
      <c r="H52" s="727">
        <f t="shared" ref="H52:H64" si="9">SUM(F52:G52)</f>
        <v>273943</v>
      </c>
      <c r="I52" s="728"/>
      <c r="J52" s="291"/>
      <c r="K52" s="748">
        <v>245121</v>
      </c>
      <c r="L52" s="775"/>
    </row>
    <row r="53" spans="1:12">
      <c r="A53" s="574"/>
      <c r="B53" s="575">
        <v>2</v>
      </c>
      <c r="C53" s="649" t="s">
        <v>30</v>
      </c>
      <c r="D53" s="1086">
        <v>50536</v>
      </c>
      <c r="E53" s="748">
        <v>47456</v>
      </c>
      <c r="F53" s="748">
        <v>54104</v>
      </c>
      <c r="G53" s="663">
        <v>-2774</v>
      </c>
      <c r="H53" s="663">
        <f t="shared" si="9"/>
        <v>51330</v>
      </c>
      <c r="I53" s="661"/>
      <c r="J53" s="291"/>
      <c r="K53" s="748">
        <v>49400</v>
      </c>
      <c r="L53" s="777"/>
    </row>
    <row r="54" spans="1:12" ht="13.5" thickBot="1">
      <c r="A54" s="574"/>
      <c r="B54" s="575">
        <v>3</v>
      </c>
      <c r="C54" s="649" t="s">
        <v>63</v>
      </c>
      <c r="D54" s="1086">
        <v>143535</v>
      </c>
      <c r="E54" s="748">
        <v>144614</v>
      </c>
      <c r="F54" s="748">
        <v>158114</v>
      </c>
      <c r="G54" s="663">
        <v>2130</v>
      </c>
      <c r="H54" s="663">
        <f t="shared" si="9"/>
        <v>160244</v>
      </c>
      <c r="I54" s="661"/>
      <c r="J54" s="291"/>
      <c r="K54" s="748">
        <v>144614</v>
      </c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5730</v>
      </c>
      <c r="F55" s="754">
        <f t="shared" ref="F55:L55" si="10">SUM(F56:F60)</f>
        <v>5730</v>
      </c>
      <c r="G55" s="754">
        <f t="shared" si="10"/>
        <v>0</v>
      </c>
      <c r="H55" s="754">
        <f t="shared" si="10"/>
        <v>5730</v>
      </c>
      <c r="I55" s="754">
        <f t="shared" si="10"/>
        <v>0</v>
      </c>
      <c r="J55" s="754">
        <f t="shared" si="10"/>
        <v>0</v>
      </c>
      <c r="K55" s="754">
        <f t="shared" si="10"/>
        <v>5730</v>
      </c>
      <c r="L55" s="754">
        <f t="shared" si="10"/>
        <v>0</v>
      </c>
    </row>
    <row r="56" spans="1:12">
      <c r="A56" s="574"/>
      <c r="B56" s="772">
        <v>1</v>
      </c>
      <c r="C56" s="649" t="s">
        <v>711</v>
      </c>
      <c r="D56" s="1086"/>
      <c r="E56" s="748">
        <v>5730</v>
      </c>
      <c r="F56" s="663">
        <v>5730</v>
      </c>
      <c r="G56" s="755"/>
      <c r="H56" s="755">
        <f t="shared" si="9"/>
        <v>5730</v>
      </c>
      <c r="I56" s="779"/>
      <c r="J56" s="291"/>
      <c r="K56" s="748">
        <v>5730</v>
      </c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9"/>
        <v>0</v>
      </c>
      <c r="I57" s="756"/>
      <c r="J57" s="291"/>
      <c r="K57" s="1320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55"/>
      <c r="H58" s="755">
        <f t="shared" si="9"/>
        <v>0</v>
      </c>
      <c r="I58" s="756"/>
      <c r="J58" s="1091"/>
      <c r="K58" s="1320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663"/>
      <c r="H59" s="663"/>
      <c r="I59" s="759"/>
      <c r="J59" s="291"/>
      <c r="K59" s="117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635</v>
      </c>
      <c r="F61" s="420">
        <f t="shared" ref="F61:L61" si="11">SUM(F62:F64)</f>
        <v>8265</v>
      </c>
      <c r="G61" s="420">
        <f t="shared" si="11"/>
        <v>794</v>
      </c>
      <c r="H61" s="420">
        <f t="shared" si="11"/>
        <v>9059</v>
      </c>
      <c r="I61" s="420">
        <f t="shared" si="11"/>
        <v>0</v>
      </c>
      <c r="J61" s="420">
        <f t="shared" si="11"/>
        <v>0</v>
      </c>
      <c r="K61" s="420">
        <f t="shared" si="11"/>
        <v>2265</v>
      </c>
      <c r="L61" s="420">
        <f t="shared" si="11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635</v>
      </c>
      <c r="F62" s="748">
        <v>8265</v>
      </c>
      <c r="G62" s="727">
        <v>794</v>
      </c>
      <c r="H62" s="755">
        <f t="shared" si="9"/>
        <v>9059</v>
      </c>
      <c r="I62" s="728"/>
      <c r="K62" s="1328">
        <v>2265</v>
      </c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6"/>
      <c r="K63" s="117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4"/>
      <c r="H64" s="1574">
        <f t="shared" si="9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2">SUM(F66:F67)</f>
        <v>0</v>
      </c>
      <c r="G65" s="1154">
        <f t="shared" si="12"/>
        <v>0</v>
      </c>
      <c r="H65" s="1154">
        <f t="shared" si="12"/>
        <v>0</v>
      </c>
      <c r="I65" s="1154">
        <f t="shared" si="12"/>
        <v>0</v>
      </c>
      <c r="J65" s="1154">
        <f t="shared" si="12"/>
        <v>0</v>
      </c>
      <c r="K65" s="1154">
        <f t="shared" si="12"/>
        <v>0</v>
      </c>
      <c r="L65" s="1154">
        <f t="shared" si="12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2"/>
      <c r="H66" s="1142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2"/>
      <c r="H67" s="1142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84">
        <f>D51+D55+D61</f>
        <v>390932</v>
      </c>
      <c r="E68" s="784">
        <f>E51+E55+E61+E65</f>
        <v>433625</v>
      </c>
      <c r="F68" s="784">
        <f t="shared" ref="F68:L68" si="13">F51+F55+F61+F65</f>
        <v>496913</v>
      </c>
      <c r="G68" s="784">
        <f t="shared" si="13"/>
        <v>3393</v>
      </c>
      <c r="H68" s="784">
        <f t="shared" si="13"/>
        <v>500306</v>
      </c>
      <c r="I68" s="784">
        <f t="shared" si="13"/>
        <v>0</v>
      </c>
      <c r="J68" s="784">
        <f t="shared" si="13"/>
        <v>0</v>
      </c>
      <c r="K68" s="784">
        <f t="shared" si="13"/>
        <v>447130</v>
      </c>
      <c r="L68" s="784">
        <f t="shared" si="13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778">
        <v>113.3</v>
      </c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32" orientation="portrait" useFirstPageNumber="1" r:id="rId1"/>
  <headerFooter alignWithMargins="0">
    <oddHeader>&amp;R&amp;P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71"/>
  <sheetViews>
    <sheetView workbookViewId="0">
      <selection activeCell="G54" sqref="G54"/>
    </sheetView>
  </sheetViews>
  <sheetFormatPr defaultColWidth="9.140625" defaultRowHeight="12.75"/>
  <cols>
    <col min="1" max="1" width="10" style="566" customWidth="1"/>
    <col min="2" max="2" width="9.140625" style="566"/>
    <col min="3" max="3" width="61" style="566" customWidth="1"/>
    <col min="4" max="4" width="14.5703125" style="566" hidden="1" customWidth="1"/>
    <col min="5" max="5" width="10.7109375" style="566" customWidth="1"/>
    <col min="6" max="6" width="11.28515625" style="566" customWidth="1"/>
    <col min="7" max="7" width="12.140625" style="566" customWidth="1"/>
    <col min="8" max="8" width="11.28515625" style="566" customWidth="1"/>
    <col min="9" max="9" width="10.7109375" style="566" hidden="1" customWidth="1"/>
    <col min="10" max="10" width="9.140625" style="566" hidden="1" customWidth="1"/>
    <col min="11" max="16384" width="9.140625" style="566"/>
  </cols>
  <sheetData>
    <row r="2" spans="1:12" ht="16.5" thickBot="1">
      <c r="A2" s="1" t="s">
        <v>530</v>
      </c>
      <c r="E2" s="215"/>
      <c r="G2" s="1874" t="s">
        <v>1044</v>
      </c>
      <c r="I2" s="1135" t="s">
        <v>471</v>
      </c>
    </row>
    <row r="3" spans="1:12" ht="15.75">
      <c r="A3" s="216" t="s">
        <v>114</v>
      </c>
      <c r="B3" s="217"/>
      <c r="C3" s="218" t="s">
        <v>921</v>
      </c>
      <c r="D3" s="1077"/>
      <c r="E3" s="219" t="s">
        <v>185</v>
      </c>
      <c r="F3" s="291"/>
      <c r="G3" s="291"/>
      <c r="H3" s="291"/>
      <c r="I3" s="291"/>
      <c r="J3" s="291"/>
      <c r="K3" s="291"/>
    </row>
    <row r="4" spans="1:12" ht="16.5" thickBot="1">
      <c r="A4" s="221" t="s">
        <v>116</v>
      </c>
      <c r="B4" s="222"/>
      <c r="C4" s="655" t="s">
        <v>293</v>
      </c>
      <c r="D4" s="989"/>
      <c r="E4" s="710" t="s">
        <v>531</v>
      </c>
      <c r="F4" s="291"/>
      <c r="G4" s="291"/>
      <c r="H4" s="291"/>
      <c r="I4" s="291"/>
      <c r="J4" s="291"/>
      <c r="K4" s="291"/>
    </row>
    <row r="5" spans="1:12" ht="15.75" thickBot="1">
      <c r="A5" s="225"/>
      <c r="B5" s="225"/>
      <c r="C5" s="225"/>
      <c r="D5" s="225"/>
      <c r="E5" s="226" t="s">
        <v>118</v>
      </c>
      <c r="F5" s="291"/>
      <c r="G5" s="291"/>
      <c r="H5" s="291"/>
      <c r="I5" s="291"/>
      <c r="J5" s="291"/>
      <c r="K5" s="291"/>
    </row>
    <row r="6" spans="1:12" ht="63">
      <c r="A6" s="657" t="s">
        <v>119</v>
      </c>
      <c r="B6" s="658" t="s">
        <v>120</v>
      </c>
      <c r="C6" s="229" t="s">
        <v>121</v>
      </c>
      <c r="D6" s="990" t="s">
        <v>533</v>
      </c>
      <c r="E6" s="230" t="s">
        <v>898</v>
      </c>
      <c r="F6" s="231" t="s">
        <v>1003</v>
      </c>
      <c r="G6" s="712" t="s">
        <v>593</v>
      </c>
      <c r="H6" s="712" t="s">
        <v>676</v>
      </c>
      <c r="I6" s="712" t="s">
        <v>415</v>
      </c>
      <c r="J6" s="291"/>
      <c r="K6" s="227" t="s">
        <v>49</v>
      </c>
      <c r="L6" s="233" t="s">
        <v>50</v>
      </c>
    </row>
    <row r="7" spans="1:12" ht="15.75">
      <c r="A7" s="252"/>
      <c r="B7" s="253"/>
      <c r="C7" s="400" t="s">
        <v>123</v>
      </c>
      <c r="D7" s="1078"/>
      <c r="E7" s="254"/>
      <c r="F7" s="661"/>
      <c r="G7" s="661"/>
      <c r="H7" s="661"/>
      <c r="I7" s="661"/>
      <c r="J7" s="291"/>
      <c r="K7" s="1320"/>
      <c r="L7" s="777"/>
    </row>
    <row r="8" spans="1:12">
      <c r="A8" s="252">
        <v>1</v>
      </c>
      <c r="B8" s="253"/>
      <c r="C8" s="61" t="s">
        <v>679</v>
      </c>
      <c r="D8" s="1079"/>
      <c r="E8" s="254"/>
      <c r="F8" s="661"/>
      <c r="G8" s="661"/>
      <c r="H8" s="661"/>
      <c r="I8" s="661"/>
      <c r="J8" s="291"/>
      <c r="K8" s="1320"/>
      <c r="L8" s="777"/>
    </row>
    <row r="9" spans="1:12">
      <c r="A9" s="252"/>
      <c r="B9" s="253">
        <v>1</v>
      </c>
      <c r="C9" s="54" t="s">
        <v>718</v>
      </c>
      <c r="D9" s="1080"/>
      <c r="E9" s="62"/>
      <c r="F9" s="62">
        <v>0</v>
      </c>
      <c r="G9" s="661"/>
      <c r="H9" s="661">
        <f t="shared" ref="H9:H30" si="0">SUM(F9:G9)</f>
        <v>0</v>
      </c>
      <c r="I9" s="661"/>
      <c r="J9" s="291"/>
      <c r="K9" s="1320"/>
      <c r="L9" s="777"/>
    </row>
    <row r="10" spans="1:12">
      <c r="A10" s="252"/>
      <c r="B10" s="253">
        <v>2</v>
      </c>
      <c r="C10" s="54" t="s">
        <v>727</v>
      </c>
      <c r="D10" s="54"/>
      <c r="E10" s="570">
        <v>958</v>
      </c>
      <c r="F10" s="570">
        <v>1185</v>
      </c>
      <c r="G10" s="663"/>
      <c r="H10" s="663">
        <f t="shared" si="0"/>
        <v>1185</v>
      </c>
      <c r="I10" s="661"/>
      <c r="J10" s="291"/>
      <c r="K10" s="1320"/>
      <c r="L10" s="777"/>
    </row>
    <row r="11" spans="1:12">
      <c r="A11" s="252"/>
      <c r="B11" s="253">
        <v>3</v>
      </c>
      <c r="C11" s="54" t="s">
        <v>683</v>
      </c>
      <c r="D11" s="54"/>
      <c r="E11" s="570"/>
      <c r="F11" s="570">
        <v>0</v>
      </c>
      <c r="G11" s="663"/>
      <c r="H11" s="663">
        <f t="shared" si="0"/>
        <v>0</v>
      </c>
      <c r="I11" s="661"/>
      <c r="J11" s="291"/>
      <c r="K11" s="1320"/>
      <c r="L11" s="777"/>
    </row>
    <row r="12" spans="1:12">
      <c r="A12" s="252"/>
      <c r="B12" s="253">
        <v>4</v>
      </c>
      <c r="C12" s="54" t="s">
        <v>685</v>
      </c>
      <c r="D12" s="54"/>
      <c r="E12" s="570"/>
      <c r="F12" s="663"/>
      <c r="G12" s="663"/>
      <c r="H12" s="663">
        <f t="shared" si="0"/>
        <v>0</v>
      </c>
      <c r="I12" s="661"/>
      <c r="J12" s="291"/>
      <c r="K12" s="1320"/>
      <c r="L12" s="777"/>
    </row>
    <row r="13" spans="1:12">
      <c r="A13" s="252"/>
      <c r="B13" s="253">
        <v>5</v>
      </c>
      <c r="C13" s="54" t="s">
        <v>715</v>
      </c>
      <c r="D13" s="54"/>
      <c r="E13" s="570"/>
      <c r="F13" s="663"/>
      <c r="G13" s="663"/>
      <c r="H13" s="663">
        <f t="shared" si="0"/>
        <v>0</v>
      </c>
      <c r="I13" s="661"/>
      <c r="J13" s="291"/>
      <c r="K13" s="1320"/>
      <c r="L13" s="777"/>
    </row>
    <row r="14" spans="1:12">
      <c r="A14" s="252"/>
      <c r="B14" s="253"/>
      <c r="C14" s="61" t="s">
        <v>688</v>
      </c>
      <c r="D14" s="55">
        <f>SUM(D9:D13)</f>
        <v>0</v>
      </c>
      <c r="E14" s="570">
        <f>SUM(E9:E13)</f>
        <v>958</v>
      </c>
      <c r="F14" s="570">
        <f t="shared" ref="F14:L14" si="1">SUM(F9:F13)</f>
        <v>1185</v>
      </c>
      <c r="G14" s="570">
        <f t="shared" si="1"/>
        <v>0</v>
      </c>
      <c r="H14" s="570">
        <f t="shared" si="1"/>
        <v>1185</v>
      </c>
      <c r="I14" s="570">
        <f t="shared" si="1"/>
        <v>0</v>
      </c>
      <c r="J14" s="570">
        <f t="shared" si="1"/>
        <v>0</v>
      </c>
      <c r="K14" s="570">
        <f t="shared" si="1"/>
        <v>0</v>
      </c>
      <c r="L14" s="570">
        <f t="shared" si="1"/>
        <v>0</v>
      </c>
    </row>
    <row r="15" spans="1:12" ht="13.5" thickBot="1">
      <c r="A15" s="262"/>
      <c r="B15" s="263">
        <v>7</v>
      </c>
      <c r="C15" s="96" t="s">
        <v>690</v>
      </c>
      <c r="D15" s="1081"/>
      <c r="E15" s="264"/>
      <c r="F15" s="664"/>
      <c r="G15" s="664"/>
      <c r="H15" s="664">
        <f t="shared" si="0"/>
        <v>0</v>
      </c>
      <c r="I15" s="720"/>
      <c r="J15" s="291"/>
      <c r="K15" s="1325"/>
      <c r="L15" s="1141"/>
    </row>
    <row r="16" spans="1:12" ht="13.5" thickBot="1">
      <c r="A16" s="266"/>
      <c r="B16" s="267"/>
      <c r="C16" s="72" t="s">
        <v>124</v>
      </c>
      <c r="D16" s="73">
        <f>SUM(D14:D15)</f>
        <v>0</v>
      </c>
      <c r="E16" s="73">
        <f>SUM(E14:E15)</f>
        <v>958</v>
      </c>
      <c r="F16" s="73">
        <f t="shared" ref="F16:L16" si="2">SUM(F14:F15)</f>
        <v>1185</v>
      </c>
      <c r="G16" s="73">
        <f t="shared" si="2"/>
        <v>0</v>
      </c>
      <c r="H16" s="73">
        <f t="shared" si="2"/>
        <v>1185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>
        <f t="shared" si="2"/>
        <v>0</v>
      </c>
    </row>
    <row r="17" spans="1:12">
      <c r="A17" s="271">
        <v>2</v>
      </c>
      <c r="B17" s="272"/>
      <c r="C17" s="273" t="s">
        <v>698</v>
      </c>
      <c r="D17" s="1082"/>
      <c r="E17" s="295"/>
      <c r="F17" s="727"/>
      <c r="G17" s="727"/>
      <c r="H17" s="727">
        <f t="shared" si="0"/>
        <v>0</v>
      </c>
      <c r="I17" s="728"/>
      <c r="J17" s="291"/>
      <c r="K17" s="1326"/>
      <c r="L17" s="781"/>
    </row>
    <row r="18" spans="1:12">
      <c r="A18" s="252"/>
      <c r="B18" s="253"/>
      <c r="C18" s="54"/>
      <c r="D18" s="54"/>
      <c r="E18" s="570"/>
      <c r="F18" s="663"/>
      <c r="G18" s="663"/>
      <c r="H18" s="663">
        <f t="shared" si="0"/>
        <v>0</v>
      </c>
      <c r="I18" s="661"/>
      <c r="J18" s="291"/>
      <c r="K18" s="1320"/>
      <c r="L18" s="777"/>
    </row>
    <row r="19" spans="1:12">
      <c r="A19" s="252"/>
      <c r="B19" s="253">
        <v>1</v>
      </c>
      <c r="C19" s="54" t="s">
        <v>726</v>
      </c>
      <c r="D19" s="54"/>
      <c r="E19" s="570"/>
      <c r="F19" s="663"/>
      <c r="G19" s="663"/>
      <c r="H19" s="663">
        <f t="shared" si="0"/>
        <v>0</v>
      </c>
      <c r="I19" s="661"/>
      <c r="J19" s="291"/>
      <c r="K19" s="1320"/>
      <c r="L19" s="777"/>
    </row>
    <row r="20" spans="1:12">
      <c r="A20" s="252"/>
      <c r="B20" s="253">
        <v>2</v>
      </c>
      <c r="C20" s="54" t="s">
        <v>703</v>
      </c>
      <c r="D20" s="54"/>
      <c r="E20" s="570"/>
      <c r="F20" s="663"/>
      <c r="G20" s="663"/>
      <c r="H20" s="663">
        <f t="shared" si="0"/>
        <v>0</v>
      </c>
      <c r="I20" s="661"/>
      <c r="J20" s="291"/>
      <c r="K20" s="1320"/>
      <c r="L20" s="777"/>
    </row>
    <row r="21" spans="1:12" ht="13.5" thickBot="1">
      <c r="A21" s="262"/>
      <c r="B21" s="263">
        <v>3</v>
      </c>
      <c r="C21" s="96" t="s">
        <v>716</v>
      </c>
      <c r="D21" s="64"/>
      <c r="E21" s="1095"/>
      <c r="F21" s="663"/>
      <c r="G21" s="664"/>
      <c r="H21" s="664">
        <f t="shared" si="0"/>
        <v>0</v>
      </c>
      <c r="I21" s="720"/>
      <c r="J21" s="291"/>
      <c r="K21" s="1325"/>
      <c r="L21" s="1141"/>
    </row>
    <row r="22" spans="1:12" ht="13.5" thickBot="1">
      <c r="A22" s="266"/>
      <c r="B22" s="267"/>
      <c r="C22" s="72" t="s">
        <v>698</v>
      </c>
      <c r="D22" s="73">
        <f>SUM(D18:D21)</f>
        <v>0</v>
      </c>
      <c r="E22" s="73">
        <f>SUM(E18:E21)</f>
        <v>0</v>
      </c>
      <c r="F22" s="73">
        <f t="shared" ref="F22:L22" si="3">SUM(F18:F21)</f>
        <v>0</v>
      </c>
      <c r="G22" s="73">
        <f t="shared" si="3"/>
        <v>0</v>
      </c>
      <c r="H22" s="73">
        <f t="shared" si="3"/>
        <v>0</v>
      </c>
      <c r="I22" s="73">
        <f t="shared" si="3"/>
        <v>0</v>
      </c>
      <c r="J22" s="73">
        <f t="shared" si="3"/>
        <v>0</v>
      </c>
      <c r="K22" s="73">
        <f t="shared" si="3"/>
        <v>0</v>
      </c>
      <c r="L22" s="73">
        <f t="shared" si="3"/>
        <v>0</v>
      </c>
    </row>
    <row r="23" spans="1:12">
      <c r="A23" s="271">
        <v>3</v>
      </c>
      <c r="B23" s="272"/>
      <c r="C23" s="273" t="s">
        <v>734</v>
      </c>
      <c r="D23" s="1082"/>
      <c r="E23" s="295"/>
      <c r="F23" s="727"/>
      <c r="G23" s="727"/>
      <c r="H23" s="727">
        <f t="shared" si="0"/>
        <v>0</v>
      </c>
      <c r="I23" s="728"/>
      <c r="J23" s="291"/>
      <c r="K23" s="1326"/>
      <c r="L23" s="781"/>
    </row>
    <row r="24" spans="1:12">
      <c r="A24" s="252"/>
      <c r="B24" s="253">
        <v>1</v>
      </c>
      <c r="C24" s="54" t="s">
        <v>227</v>
      </c>
      <c r="D24" s="54"/>
      <c r="E24" s="570">
        <v>69556</v>
      </c>
      <c r="F24" s="570">
        <v>71125</v>
      </c>
      <c r="G24" s="663">
        <v>86</v>
      </c>
      <c r="H24" s="663">
        <f t="shared" si="0"/>
        <v>71211</v>
      </c>
      <c r="I24" s="661"/>
      <c r="J24" s="291"/>
      <c r="K24" s="1320"/>
      <c r="L24" s="777"/>
    </row>
    <row r="25" spans="1:12">
      <c r="A25" s="252"/>
      <c r="B25" s="253">
        <v>2</v>
      </c>
      <c r="C25" s="54" t="s">
        <v>736</v>
      </c>
      <c r="D25" s="54"/>
      <c r="E25" s="570"/>
      <c r="F25" s="570">
        <v>0</v>
      </c>
      <c r="G25" s="663"/>
      <c r="H25" s="663">
        <f t="shared" si="0"/>
        <v>0</v>
      </c>
      <c r="I25" s="661"/>
      <c r="J25" s="291"/>
      <c r="K25" s="1320"/>
      <c r="L25" s="777"/>
    </row>
    <row r="26" spans="1:12">
      <c r="A26" s="252"/>
      <c r="B26" s="253">
        <v>3</v>
      </c>
      <c r="C26" s="54" t="s">
        <v>738</v>
      </c>
      <c r="D26" s="54"/>
      <c r="E26" s="570"/>
      <c r="F26" s="570">
        <v>0</v>
      </c>
      <c r="G26" s="663">
        <v>0</v>
      </c>
      <c r="H26" s="663">
        <f t="shared" si="0"/>
        <v>0</v>
      </c>
      <c r="I26" s="661"/>
      <c r="J26" s="291"/>
      <c r="K26" s="1320"/>
      <c r="L26" s="777"/>
    </row>
    <row r="27" spans="1:12">
      <c r="A27" s="252"/>
      <c r="B27" s="253">
        <v>5</v>
      </c>
      <c r="C27" s="54" t="s">
        <v>713</v>
      </c>
      <c r="D27" s="54"/>
      <c r="E27" s="570"/>
      <c r="F27" s="570">
        <v>0</v>
      </c>
      <c r="G27" s="663"/>
      <c r="H27" s="663">
        <f t="shared" si="0"/>
        <v>0</v>
      </c>
      <c r="I27" s="661"/>
      <c r="J27" s="291" t="s">
        <v>544</v>
      </c>
      <c r="K27" s="1320"/>
      <c r="L27" s="777"/>
    </row>
    <row r="28" spans="1:12" ht="13.5" thickBot="1">
      <c r="A28" s="262"/>
      <c r="B28" s="263">
        <v>7</v>
      </c>
      <c r="C28" s="96" t="s">
        <v>714</v>
      </c>
      <c r="D28" s="64"/>
      <c r="E28" s="1095"/>
      <c r="F28" s="663"/>
      <c r="G28" s="730"/>
      <c r="H28" s="730">
        <f t="shared" si="0"/>
        <v>0</v>
      </c>
      <c r="I28" s="731"/>
      <c r="J28" s="291"/>
      <c r="K28" s="1325"/>
      <c r="L28" s="1141"/>
    </row>
    <row r="29" spans="1:12" ht="13.5" thickBot="1">
      <c r="A29" s="266"/>
      <c r="B29" s="267"/>
      <c r="C29" s="72" t="s">
        <v>734</v>
      </c>
      <c r="D29" s="73">
        <f>SUM(D24:D28)</f>
        <v>0</v>
      </c>
      <c r="E29" s="73">
        <f>SUM(E24:E28)</f>
        <v>69556</v>
      </c>
      <c r="F29" s="73">
        <f t="shared" ref="F29:L29" si="4">SUM(F24:F28)</f>
        <v>71125</v>
      </c>
      <c r="G29" s="73">
        <f t="shared" si="4"/>
        <v>86</v>
      </c>
      <c r="H29" s="73">
        <f t="shared" si="4"/>
        <v>71211</v>
      </c>
      <c r="I29" s="73">
        <f t="shared" si="4"/>
        <v>0</v>
      </c>
      <c r="J29" s="73">
        <f t="shared" si="4"/>
        <v>0</v>
      </c>
      <c r="K29" s="73">
        <f t="shared" si="4"/>
        <v>0</v>
      </c>
      <c r="L29" s="73">
        <f t="shared" si="4"/>
        <v>0</v>
      </c>
    </row>
    <row r="30" spans="1:12">
      <c r="A30" s="271">
        <v>4</v>
      </c>
      <c r="B30" s="272"/>
      <c r="C30" s="273" t="s">
        <v>746</v>
      </c>
      <c r="D30" s="1082"/>
      <c r="E30" s="295"/>
      <c r="F30" s="727"/>
      <c r="G30" s="727"/>
      <c r="H30" s="727">
        <f t="shared" si="0"/>
        <v>0</v>
      </c>
      <c r="I30" s="728"/>
      <c r="J30" s="291"/>
      <c r="K30" s="1326"/>
      <c r="L30" s="781"/>
    </row>
    <row r="31" spans="1:12">
      <c r="A31" s="271"/>
      <c r="B31" s="272">
        <v>1</v>
      </c>
      <c r="C31" s="378" t="s">
        <v>546</v>
      </c>
      <c r="D31" s="1082"/>
      <c r="E31" s="295"/>
      <c r="F31" s="755"/>
      <c r="G31" s="755"/>
      <c r="H31" s="755"/>
      <c r="I31" s="756"/>
      <c r="J31" s="291"/>
      <c r="K31" s="1320"/>
      <c r="L31" s="777"/>
    </row>
    <row r="32" spans="1:12">
      <c r="A32" s="271"/>
      <c r="B32" s="272">
        <v>2</v>
      </c>
      <c r="C32" s="378" t="s">
        <v>547</v>
      </c>
      <c r="D32" s="1082"/>
      <c r="E32" s="295"/>
      <c r="F32" s="755"/>
      <c r="G32" s="755"/>
      <c r="H32" s="755"/>
      <c r="I32" s="756"/>
      <c r="J32" s="291"/>
      <c r="K32" s="1320"/>
      <c r="L32" s="777"/>
    </row>
    <row r="33" spans="1:12">
      <c r="A33" s="271"/>
      <c r="B33" s="272">
        <v>3</v>
      </c>
      <c r="C33" s="1137" t="s">
        <v>545</v>
      </c>
      <c r="D33" s="1082"/>
      <c r="E33" s="295">
        <f>SUM(E31:E32)</f>
        <v>0</v>
      </c>
      <c r="F33" s="755"/>
      <c r="G33" s="755"/>
      <c r="H33" s="755"/>
      <c r="I33" s="756"/>
      <c r="J33" s="291"/>
      <c r="K33" s="1320"/>
      <c r="L33" s="777"/>
    </row>
    <row r="34" spans="1:12">
      <c r="A34" s="252"/>
      <c r="B34" s="253">
        <v>4</v>
      </c>
      <c r="C34" s="54" t="s">
        <v>748</v>
      </c>
      <c r="D34" s="1080"/>
      <c r="E34" s="62"/>
      <c r="F34" s="62"/>
      <c r="G34" s="663"/>
      <c r="H34" s="663">
        <f t="shared" ref="H34:H45" si="5">SUM(F34:G34)</f>
        <v>0</v>
      </c>
      <c r="I34" s="661"/>
      <c r="J34" s="291"/>
      <c r="K34" s="1320"/>
      <c r="L34" s="777"/>
    </row>
    <row r="35" spans="1:12">
      <c r="A35" s="252"/>
      <c r="B35" s="253">
        <v>5</v>
      </c>
      <c r="C35" s="54" t="s">
        <v>283</v>
      </c>
      <c r="D35" s="1080"/>
      <c r="E35" s="62"/>
      <c r="F35" s="663"/>
      <c r="G35" s="663"/>
      <c r="H35" s="663">
        <f t="shared" si="5"/>
        <v>0</v>
      </c>
      <c r="I35" s="661"/>
      <c r="J35" s="291"/>
      <c r="K35" s="1320"/>
      <c r="L35" s="777"/>
    </row>
    <row r="36" spans="1:12">
      <c r="A36" s="252"/>
      <c r="B36" s="253">
        <v>6</v>
      </c>
      <c r="C36" s="54" t="s">
        <v>128</v>
      </c>
      <c r="D36" s="1080"/>
      <c r="E36" s="62"/>
      <c r="F36" s="663"/>
      <c r="G36" s="663"/>
      <c r="H36" s="663">
        <f t="shared" si="5"/>
        <v>0</v>
      </c>
      <c r="I36" s="661"/>
      <c r="J36" s="291"/>
      <c r="K36" s="1320"/>
      <c r="L36" s="777"/>
    </row>
    <row r="37" spans="1:12">
      <c r="A37" s="252"/>
      <c r="B37" s="253">
        <v>7</v>
      </c>
      <c r="C37" s="54" t="s">
        <v>129</v>
      </c>
      <c r="D37" s="1080"/>
      <c r="E37" s="62"/>
      <c r="F37" s="663"/>
      <c r="G37" s="663"/>
      <c r="H37" s="663">
        <f t="shared" si="5"/>
        <v>0</v>
      </c>
      <c r="I37" s="661"/>
      <c r="J37" s="291"/>
      <c r="K37" s="1320"/>
      <c r="L37" s="777"/>
    </row>
    <row r="38" spans="1:12">
      <c r="A38" s="252"/>
      <c r="B38" s="253"/>
      <c r="C38" s="296" t="s">
        <v>130</v>
      </c>
      <c r="D38" s="1083"/>
      <c r="E38" s="297">
        <f>SUM(E36:E37)</f>
        <v>0</v>
      </c>
      <c r="F38" s="675">
        <v>0</v>
      </c>
      <c r="G38" s="675">
        <f>SUM(G36:G37)</f>
        <v>0</v>
      </c>
      <c r="H38" s="675">
        <f t="shared" si="5"/>
        <v>0</v>
      </c>
      <c r="I38" s="734">
        <f>SUM(I36:I37)</f>
        <v>0</v>
      </c>
      <c r="J38" s="291"/>
      <c r="K38" s="1320"/>
      <c r="L38" s="777"/>
    </row>
    <row r="39" spans="1:12">
      <c r="A39" s="252"/>
      <c r="B39" s="253">
        <v>8</v>
      </c>
      <c r="C39" s="54" t="s">
        <v>752</v>
      </c>
      <c r="D39" s="1080"/>
      <c r="E39" s="62"/>
      <c r="F39" s="663"/>
      <c r="G39" s="663"/>
      <c r="H39" s="663">
        <f t="shared" si="5"/>
        <v>0</v>
      </c>
      <c r="I39" s="661"/>
      <c r="J39" s="291"/>
      <c r="K39" s="1320"/>
      <c r="L39" s="777"/>
    </row>
    <row r="40" spans="1:12">
      <c r="A40" s="252"/>
      <c r="B40" s="253"/>
      <c r="C40" s="61" t="s">
        <v>754</v>
      </c>
      <c r="D40" s="1079"/>
      <c r="E40" s="62">
        <f>SUM(E38:E39)</f>
        <v>0</v>
      </c>
      <c r="F40" s="663">
        <v>0</v>
      </c>
      <c r="G40" s="663">
        <f>SUM(G38:G39)</f>
        <v>0</v>
      </c>
      <c r="H40" s="663">
        <f t="shared" si="5"/>
        <v>0</v>
      </c>
      <c r="I40" s="661">
        <f>SUM(I38:I39)</f>
        <v>0</v>
      </c>
      <c r="J40" s="291"/>
      <c r="K40" s="1320"/>
      <c r="L40" s="777"/>
    </row>
    <row r="41" spans="1:12">
      <c r="A41" s="252"/>
      <c r="B41" s="253">
        <v>9</v>
      </c>
      <c r="C41" s="54" t="s">
        <v>756</v>
      </c>
      <c r="D41" s="1080"/>
      <c r="E41" s="62"/>
      <c r="F41" s="663"/>
      <c r="G41" s="663"/>
      <c r="H41" s="663">
        <f t="shared" si="5"/>
        <v>0</v>
      </c>
      <c r="I41" s="661"/>
      <c r="J41" s="291"/>
      <c r="K41" s="1320"/>
      <c r="L41" s="777"/>
    </row>
    <row r="42" spans="1:12">
      <c r="A42" s="252"/>
      <c r="B42" s="253"/>
      <c r="C42" s="296" t="s">
        <v>131</v>
      </c>
      <c r="D42" s="1083"/>
      <c r="E42" s="297">
        <f>E34+E35+E40+E41</f>
        <v>0</v>
      </c>
      <c r="F42" s="675">
        <f>F34+F35+F40+F41</f>
        <v>0</v>
      </c>
      <c r="G42" s="675">
        <f>G34+G35+G40+G41</f>
        <v>0</v>
      </c>
      <c r="H42" s="675">
        <f t="shared" si="5"/>
        <v>0</v>
      </c>
      <c r="I42" s="734">
        <f>I34+I35+I40+I41</f>
        <v>0</v>
      </c>
      <c r="J42" s="291"/>
      <c r="K42" s="1320"/>
      <c r="L42" s="777"/>
    </row>
    <row r="43" spans="1:12">
      <c r="A43" s="252"/>
      <c r="B43" s="253">
        <v>10</v>
      </c>
      <c r="C43" s="54" t="s">
        <v>760</v>
      </c>
      <c r="D43" s="1080"/>
      <c r="E43" s="62"/>
      <c r="F43" s="663"/>
      <c r="G43" s="663"/>
      <c r="H43" s="663">
        <f t="shared" si="5"/>
        <v>0</v>
      </c>
      <c r="I43" s="661"/>
      <c r="J43" s="291"/>
      <c r="K43" s="1320"/>
      <c r="L43" s="777"/>
    </row>
    <row r="44" spans="1:12">
      <c r="A44" s="252"/>
      <c r="B44" s="253">
        <v>11</v>
      </c>
      <c r="C44" s="54" t="s">
        <v>762</v>
      </c>
      <c r="D44" s="54"/>
      <c r="E44" s="570"/>
      <c r="F44" s="570">
        <v>256</v>
      </c>
      <c r="G44" s="663"/>
      <c r="H44" s="663">
        <f t="shared" si="5"/>
        <v>256</v>
      </c>
      <c r="I44" s="661"/>
      <c r="J44" s="291"/>
      <c r="K44" s="1320"/>
      <c r="L44" s="777"/>
    </row>
    <row r="45" spans="1:12">
      <c r="A45" s="252"/>
      <c r="B45" s="253">
        <v>12</v>
      </c>
      <c r="C45" s="54" t="s">
        <v>765</v>
      </c>
      <c r="D45" s="54"/>
      <c r="E45" s="570"/>
      <c r="F45" s="663"/>
      <c r="G45" s="663"/>
      <c r="H45" s="663">
        <f t="shared" si="5"/>
        <v>0</v>
      </c>
      <c r="I45" s="661"/>
      <c r="J45" s="291"/>
      <c r="K45" s="1320"/>
      <c r="L45" s="777"/>
    </row>
    <row r="46" spans="1:12" ht="13.5" thickBot="1">
      <c r="A46" s="262"/>
      <c r="B46" s="263"/>
      <c r="C46" s="300" t="s">
        <v>767</v>
      </c>
      <c r="D46" s="1084"/>
      <c r="E46" s="301">
        <f>SUM(E44:E45)</f>
        <v>0</v>
      </c>
      <c r="F46" s="301">
        <f t="shared" ref="F46:L46" si="6">SUM(F44:F45)</f>
        <v>256</v>
      </c>
      <c r="G46" s="301">
        <f t="shared" si="6"/>
        <v>0</v>
      </c>
      <c r="H46" s="301">
        <f t="shared" si="6"/>
        <v>256</v>
      </c>
      <c r="I46" s="301">
        <f t="shared" si="6"/>
        <v>0</v>
      </c>
      <c r="J46" s="301">
        <f t="shared" si="6"/>
        <v>0</v>
      </c>
      <c r="K46" s="301">
        <f t="shared" si="6"/>
        <v>0</v>
      </c>
      <c r="L46" s="301">
        <f t="shared" si="6"/>
        <v>0</v>
      </c>
    </row>
    <row r="47" spans="1:12" ht="13.5" thickBot="1">
      <c r="A47" s="266"/>
      <c r="B47" s="267"/>
      <c r="C47" s="72" t="s">
        <v>746</v>
      </c>
      <c r="D47" s="73">
        <f>D42+D43+D46</f>
        <v>0</v>
      </c>
      <c r="E47" s="73">
        <f>E33+E42+E43+E46</f>
        <v>0</v>
      </c>
      <c r="F47" s="73">
        <f t="shared" ref="F47:L47" si="7">F33+F42+F43+F46</f>
        <v>256</v>
      </c>
      <c r="G47" s="73">
        <f t="shared" si="7"/>
        <v>0</v>
      </c>
      <c r="H47" s="73">
        <f t="shared" si="7"/>
        <v>256</v>
      </c>
      <c r="I47" s="73">
        <f t="shared" si="7"/>
        <v>0</v>
      </c>
      <c r="J47" s="73">
        <f t="shared" si="7"/>
        <v>0</v>
      </c>
      <c r="K47" s="73">
        <f t="shared" si="7"/>
        <v>0</v>
      </c>
      <c r="L47" s="73">
        <f t="shared" si="7"/>
        <v>0</v>
      </c>
    </row>
    <row r="48" spans="1:12">
      <c r="A48" s="271"/>
      <c r="B48" s="272"/>
      <c r="C48" s="378"/>
      <c r="D48" s="1085"/>
      <c r="E48" s="295"/>
      <c r="F48" s="727"/>
      <c r="G48" s="727"/>
      <c r="H48" s="727"/>
      <c r="I48" s="728"/>
      <c r="J48" s="291"/>
      <c r="K48" s="1328"/>
      <c r="L48" s="775"/>
    </row>
    <row r="49" spans="1:12" ht="16.5" thickBot="1">
      <c r="A49" s="680"/>
      <c r="B49" s="681"/>
      <c r="C49" s="682" t="s">
        <v>284</v>
      </c>
      <c r="D49" s="708">
        <f>D16+D22+D29+D47</f>
        <v>0</v>
      </c>
      <c r="E49" s="708">
        <f>E16+E22+E29+E47</f>
        <v>70514</v>
      </c>
      <c r="F49" s="708">
        <f t="shared" ref="F49:L49" si="8">F16+F22+F29+F47</f>
        <v>72566</v>
      </c>
      <c r="G49" s="708">
        <f t="shared" si="8"/>
        <v>86</v>
      </c>
      <c r="H49" s="708">
        <f t="shared" si="8"/>
        <v>72652</v>
      </c>
      <c r="I49" s="708">
        <f t="shared" si="8"/>
        <v>0</v>
      </c>
      <c r="J49" s="708">
        <f t="shared" si="8"/>
        <v>0</v>
      </c>
      <c r="K49" s="708">
        <f t="shared" si="8"/>
        <v>0</v>
      </c>
      <c r="L49" s="708">
        <f t="shared" si="8"/>
        <v>0</v>
      </c>
    </row>
    <row r="50" spans="1:12" ht="16.5" thickBot="1">
      <c r="A50" s="684"/>
      <c r="B50" s="685"/>
      <c r="C50" s="686" t="s">
        <v>135</v>
      </c>
      <c r="D50" s="993"/>
      <c r="E50" s="687"/>
      <c r="F50" s="688"/>
      <c r="G50" s="688"/>
      <c r="H50" s="688"/>
      <c r="I50" s="743"/>
      <c r="J50" s="291"/>
      <c r="K50" s="1177"/>
      <c r="L50" s="783"/>
    </row>
    <row r="51" spans="1:12" ht="13.5" thickBot="1">
      <c r="A51" s="691">
        <v>5</v>
      </c>
      <c r="B51" s="692"/>
      <c r="C51" s="419" t="s">
        <v>285</v>
      </c>
      <c r="D51" s="420">
        <f>SUM(D52:D54)</f>
        <v>0</v>
      </c>
      <c r="E51" s="420">
        <f>SUM(E52:E54)</f>
        <v>69514</v>
      </c>
      <c r="F51" s="420">
        <f t="shared" ref="F51:L51" si="9">SUM(F52:F54)</f>
        <v>71566</v>
      </c>
      <c r="G51" s="420">
        <f t="shared" si="9"/>
        <v>86</v>
      </c>
      <c r="H51" s="420">
        <f t="shared" si="9"/>
        <v>71652</v>
      </c>
      <c r="I51" s="420">
        <f t="shared" si="9"/>
        <v>0</v>
      </c>
      <c r="J51" s="420">
        <f t="shared" si="9"/>
        <v>0</v>
      </c>
      <c r="K51" s="420">
        <f t="shared" si="9"/>
        <v>0</v>
      </c>
      <c r="L51" s="420">
        <f t="shared" si="9"/>
        <v>0</v>
      </c>
    </row>
    <row r="52" spans="1:12">
      <c r="A52" s="693"/>
      <c r="B52" s="694">
        <v>1</v>
      </c>
      <c r="C52" s="695" t="s">
        <v>61</v>
      </c>
      <c r="D52" s="1086"/>
      <c r="E52" s="748">
        <v>50337</v>
      </c>
      <c r="F52" s="748">
        <v>51678</v>
      </c>
      <c r="G52" s="727">
        <v>73</v>
      </c>
      <c r="H52" s="727">
        <f t="shared" ref="H52:H64" si="10">SUM(F52:G52)</f>
        <v>51751</v>
      </c>
      <c r="I52" s="728"/>
      <c r="J52" s="291"/>
      <c r="K52" s="1328"/>
      <c r="L52" s="775"/>
    </row>
    <row r="53" spans="1:12">
      <c r="A53" s="574"/>
      <c r="B53" s="575">
        <v>2</v>
      </c>
      <c r="C53" s="649" t="s">
        <v>30</v>
      </c>
      <c r="D53" s="1086"/>
      <c r="E53" s="748">
        <v>9937</v>
      </c>
      <c r="F53" s="748">
        <v>10165</v>
      </c>
      <c r="G53" s="663">
        <v>13</v>
      </c>
      <c r="H53" s="663">
        <f t="shared" si="10"/>
        <v>10178</v>
      </c>
      <c r="I53" s="661"/>
      <c r="J53" s="291"/>
      <c r="K53" s="1320"/>
      <c r="L53" s="777"/>
    </row>
    <row r="54" spans="1:12" ht="13.5" thickBot="1">
      <c r="A54" s="574"/>
      <c r="B54" s="575">
        <v>3</v>
      </c>
      <c r="C54" s="649" t="s">
        <v>63</v>
      </c>
      <c r="D54" s="1086"/>
      <c r="E54" s="748">
        <v>9240</v>
      </c>
      <c r="F54" s="748">
        <v>9723</v>
      </c>
      <c r="G54" s="663"/>
      <c r="H54" s="663">
        <f t="shared" si="10"/>
        <v>9723</v>
      </c>
      <c r="I54" s="661"/>
      <c r="J54" s="291"/>
      <c r="K54" s="1329"/>
      <c r="L54" s="773"/>
    </row>
    <row r="55" spans="1:12">
      <c r="A55" s="751">
        <v>6</v>
      </c>
      <c r="B55" s="769"/>
      <c r="C55" s="770" t="s">
        <v>286</v>
      </c>
      <c r="D55" s="754">
        <f>SUM(D56:D60)</f>
        <v>0</v>
      </c>
      <c r="E55" s="754">
        <f>SUM(E56:E60)</f>
        <v>0</v>
      </c>
      <c r="F55" s="754"/>
      <c r="G55" s="754">
        <f t="shared" ref="G55:L55" si="11">SUM(G56:G60)</f>
        <v>0</v>
      </c>
      <c r="H55" s="754">
        <f t="shared" si="11"/>
        <v>0</v>
      </c>
      <c r="I55" s="754">
        <f t="shared" si="11"/>
        <v>0</v>
      </c>
      <c r="J55" s="754">
        <f t="shared" si="11"/>
        <v>0</v>
      </c>
      <c r="K55" s="754">
        <f t="shared" si="11"/>
        <v>0</v>
      </c>
      <c r="L55" s="754">
        <f t="shared" si="11"/>
        <v>0</v>
      </c>
    </row>
    <row r="56" spans="1:12">
      <c r="A56" s="574"/>
      <c r="B56" s="575">
        <v>1</v>
      </c>
      <c r="C56" s="649" t="s">
        <v>711</v>
      </c>
      <c r="D56" s="1086"/>
      <c r="E56" s="748"/>
      <c r="F56" s="663"/>
      <c r="G56" s="780"/>
      <c r="H56" s="780">
        <f t="shared" si="10"/>
        <v>0</v>
      </c>
      <c r="I56" s="734"/>
      <c r="J56" s="291"/>
      <c r="K56" s="1320"/>
      <c r="L56" s="777"/>
    </row>
    <row r="57" spans="1:12">
      <c r="A57" s="693"/>
      <c r="B57" s="694">
        <v>2</v>
      </c>
      <c r="C57" s="695" t="s">
        <v>712</v>
      </c>
      <c r="D57" s="1086"/>
      <c r="E57" s="748"/>
      <c r="F57" s="663"/>
      <c r="G57" s="755"/>
      <c r="H57" s="755">
        <f t="shared" si="10"/>
        <v>0</v>
      </c>
      <c r="I57" s="781"/>
      <c r="K57" s="1322"/>
      <c r="L57" s="777"/>
    </row>
    <row r="58" spans="1:12">
      <c r="A58" s="693"/>
      <c r="B58" s="694">
        <v>3</v>
      </c>
      <c r="C58" s="237" t="s">
        <v>287</v>
      </c>
      <c r="D58" s="339"/>
      <c r="E58" s="748"/>
      <c r="F58" s="663"/>
      <c r="G58" s="780"/>
      <c r="H58" s="780">
        <f t="shared" si="10"/>
        <v>0</v>
      </c>
      <c r="I58" s="781"/>
      <c r="J58" s="1409"/>
      <c r="K58" s="1322"/>
      <c r="L58" s="777"/>
    </row>
    <row r="59" spans="1:12">
      <c r="A59" s="701"/>
      <c r="B59" s="702">
        <v>4</v>
      </c>
      <c r="C59" s="466" t="s">
        <v>710</v>
      </c>
      <c r="D59" s="1088"/>
      <c r="E59" s="748"/>
      <c r="F59" s="755"/>
      <c r="G59" s="776"/>
      <c r="H59" s="776"/>
      <c r="I59" s="783"/>
      <c r="K59" s="1407"/>
      <c r="L59" s="783"/>
    </row>
    <row r="60" spans="1:12" ht="13.5" thickBot="1">
      <c r="A60" s="704"/>
      <c r="B60" s="705">
        <v>5</v>
      </c>
      <c r="C60" s="706" t="s">
        <v>707</v>
      </c>
      <c r="D60" s="1087"/>
      <c r="E60" s="748"/>
      <c r="F60" s="748"/>
      <c r="G60" s="748"/>
      <c r="H60" s="748"/>
      <c r="I60" s="748">
        <f>SUM(I61:I63)</f>
        <v>0</v>
      </c>
      <c r="K60" s="1321"/>
      <c r="L60" s="773"/>
    </row>
    <row r="61" spans="1:12" ht="13.5" thickBot="1">
      <c r="A61" s="691">
        <v>7</v>
      </c>
      <c r="B61" s="692"/>
      <c r="C61" s="419" t="s">
        <v>288</v>
      </c>
      <c r="D61" s="420">
        <f>SUM(D62:D64)</f>
        <v>0</v>
      </c>
      <c r="E61" s="420">
        <f>SUM(E62:E64)</f>
        <v>1000</v>
      </c>
      <c r="F61" s="420">
        <f t="shared" ref="F61:L61" si="12">SUM(F62:F64)</f>
        <v>1000</v>
      </c>
      <c r="G61" s="420">
        <f t="shared" si="12"/>
        <v>0</v>
      </c>
      <c r="H61" s="420">
        <f t="shared" si="12"/>
        <v>1000</v>
      </c>
      <c r="I61" s="420">
        <f t="shared" si="12"/>
        <v>0</v>
      </c>
      <c r="J61" s="420">
        <f t="shared" si="12"/>
        <v>0</v>
      </c>
      <c r="K61" s="420">
        <f t="shared" si="12"/>
        <v>0</v>
      </c>
      <c r="L61" s="420">
        <f t="shared" si="12"/>
        <v>0</v>
      </c>
    </row>
    <row r="62" spans="1:12">
      <c r="A62" s="693"/>
      <c r="B62" s="694">
        <v>1</v>
      </c>
      <c r="C62" s="695" t="s">
        <v>142</v>
      </c>
      <c r="D62" s="1086"/>
      <c r="E62" s="748">
        <v>1000</v>
      </c>
      <c r="F62" s="748">
        <v>1000</v>
      </c>
      <c r="G62" s="727"/>
      <c r="H62" s="727">
        <f t="shared" si="10"/>
        <v>1000</v>
      </c>
      <c r="I62" s="775"/>
      <c r="K62" s="1330"/>
      <c r="L62" s="781"/>
    </row>
    <row r="63" spans="1:12" ht="13.5" thickBot="1">
      <c r="A63" s="701"/>
      <c r="B63" s="702">
        <v>2</v>
      </c>
      <c r="C63" s="466" t="s">
        <v>180</v>
      </c>
      <c r="D63" s="1087"/>
      <c r="E63" s="1139"/>
      <c r="F63" s="663"/>
      <c r="G63" s="663"/>
      <c r="H63" s="663"/>
      <c r="I63" s="1415"/>
      <c r="K63" s="1407"/>
      <c r="L63" s="783"/>
    </row>
    <row r="64" spans="1:12" ht="13.5" thickBot="1">
      <c r="A64" s="579"/>
      <c r="B64" s="580">
        <v>3</v>
      </c>
      <c r="C64" s="1145" t="s">
        <v>143</v>
      </c>
      <c r="D64" s="1146"/>
      <c r="E64" s="1147"/>
      <c r="F64" s="1572"/>
      <c r="G64" s="1573"/>
      <c r="H64" s="1573">
        <f t="shared" si="10"/>
        <v>0</v>
      </c>
      <c r="I64" s="1415"/>
      <c r="K64" s="1321"/>
      <c r="L64" s="773"/>
    </row>
    <row r="65" spans="1:12" ht="13.5" thickBot="1">
      <c r="A65" s="1150">
        <v>8</v>
      </c>
      <c r="B65" s="1151"/>
      <c r="C65" s="456" t="s">
        <v>551</v>
      </c>
      <c r="D65" s="1153"/>
      <c r="E65" s="1154">
        <f>SUM(E66:E67)</f>
        <v>0</v>
      </c>
      <c r="F65" s="1154">
        <f t="shared" ref="F65:L65" si="13">SUM(F66:F67)</f>
        <v>0</v>
      </c>
      <c r="G65" s="1154">
        <f t="shared" si="13"/>
        <v>0</v>
      </c>
      <c r="H65" s="1154">
        <f t="shared" si="13"/>
        <v>0</v>
      </c>
      <c r="I65" s="1154">
        <f t="shared" si="13"/>
        <v>0</v>
      </c>
      <c r="J65" s="1154">
        <f t="shared" si="13"/>
        <v>0</v>
      </c>
      <c r="K65" s="1154">
        <f t="shared" si="13"/>
        <v>0</v>
      </c>
      <c r="L65" s="1154">
        <f t="shared" si="13"/>
        <v>0</v>
      </c>
    </row>
    <row r="66" spans="1:12">
      <c r="A66" s="701"/>
      <c r="B66" s="702">
        <v>1</v>
      </c>
      <c r="C66" s="466" t="s">
        <v>552</v>
      </c>
      <c r="D66" s="1165"/>
      <c r="E66" s="1166"/>
      <c r="F66" s="730"/>
      <c r="G66" s="1140"/>
      <c r="H66" s="1140"/>
      <c r="I66" s="1141"/>
      <c r="K66" s="1330"/>
      <c r="L66" s="781"/>
    </row>
    <row r="67" spans="1:12">
      <c r="A67" s="704"/>
      <c r="B67" s="705">
        <v>2</v>
      </c>
      <c r="C67" s="444" t="s">
        <v>553</v>
      </c>
      <c r="D67" s="1087"/>
      <c r="E67" s="1139"/>
      <c r="F67" s="730"/>
      <c r="G67" s="1140"/>
      <c r="H67" s="1140"/>
      <c r="I67" s="1141"/>
      <c r="K67" s="1322"/>
      <c r="L67" s="777"/>
    </row>
    <row r="68" spans="1:12" ht="16.5" thickBot="1">
      <c r="A68" s="680"/>
      <c r="B68" s="681"/>
      <c r="C68" s="682" t="s">
        <v>289</v>
      </c>
      <c r="D68" s="708">
        <f>D51+D55+D61</f>
        <v>0</v>
      </c>
      <c r="E68" s="708">
        <f>E51+E55+E61+E65</f>
        <v>70514</v>
      </c>
      <c r="F68" s="708">
        <f t="shared" ref="F68:L68" si="14">F51+F55+F61+F65</f>
        <v>72566</v>
      </c>
      <c r="G68" s="708">
        <f t="shared" si="14"/>
        <v>86</v>
      </c>
      <c r="H68" s="708">
        <f t="shared" si="14"/>
        <v>72652</v>
      </c>
      <c r="I68" s="708">
        <f t="shared" si="14"/>
        <v>0</v>
      </c>
      <c r="J68" s="708">
        <f t="shared" si="14"/>
        <v>0</v>
      </c>
      <c r="K68" s="708">
        <f t="shared" si="14"/>
        <v>0</v>
      </c>
      <c r="L68" s="708">
        <f t="shared" si="14"/>
        <v>0</v>
      </c>
    </row>
    <row r="69" spans="1:12">
      <c r="G69" s="707">
        <f>G49-G68</f>
        <v>0</v>
      </c>
    </row>
    <row r="70" spans="1:12" ht="16.5" hidden="1" thickBot="1">
      <c r="A70" s="345" t="s">
        <v>290</v>
      </c>
      <c r="B70" s="346"/>
      <c r="C70" s="347"/>
      <c r="D70" s="585"/>
      <c r="E70" s="348">
        <v>769</v>
      </c>
    </row>
    <row r="71" spans="1:12">
      <c r="E71" s="707">
        <f>E49-E68</f>
        <v>0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scale="64" firstPageNumber="33" orientation="portrait" useFirstPageNumber="1" r:id="rId1"/>
  <headerFooter alignWithMargins="0">
    <oddHeader>&amp;R&amp;P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4:Y29"/>
  <sheetViews>
    <sheetView workbookViewId="0">
      <selection activeCell="R34" sqref="R34"/>
    </sheetView>
  </sheetViews>
  <sheetFormatPr defaultColWidth="9.140625" defaultRowHeight="12.75"/>
  <cols>
    <col min="1" max="1" width="37" style="786" customWidth="1"/>
    <col min="2" max="2" width="15.7109375" style="786" customWidth="1"/>
    <col min="3" max="3" width="12.28515625" style="786" customWidth="1"/>
    <col min="4" max="4" width="12.42578125" style="786" hidden="1" customWidth="1"/>
    <col min="5" max="5" width="15.7109375" style="786" customWidth="1"/>
    <col min="6" max="6" width="13.28515625" style="786" customWidth="1"/>
    <col min="7" max="7" width="11.7109375" style="786" hidden="1" customWidth="1"/>
    <col min="8" max="8" width="15.42578125" style="786" customWidth="1"/>
    <col min="9" max="9" width="9.140625" style="786" customWidth="1"/>
    <col min="10" max="10" width="8" style="786" hidden="1" customWidth="1"/>
    <col min="11" max="11" width="20" style="786" customWidth="1"/>
    <col min="12" max="12" width="9.7109375" style="786" customWidth="1"/>
    <col min="13" max="13" width="9.28515625" style="786" hidden="1" customWidth="1"/>
    <col min="14" max="14" width="14.7109375" style="786" customWidth="1"/>
    <col min="15" max="15" width="10.5703125" style="786" customWidth="1"/>
    <col min="16" max="16" width="10.7109375" style="786" hidden="1" customWidth="1"/>
    <col min="17" max="17" width="22.140625" style="786" customWidth="1"/>
    <col min="18" max="18" width="15.5703125" style="786" customWidth="1"/>
    <col min="19" max="19" width="13.42578125" style="786" hidden="1" customWidth="1"/>
    <col min="20" max="20" width="15.140625" style="786" customWidth="1"/>
    <col min="21" max="21" width="15" style="786" customWidth="1"/>
    <col min="22" max="22" width="14" style="786" hidden="1" customWidth="1"/>
    <col min="23" max="16384" width="9.140625" style="786"/>
  </cols>
  <sheetData>
    <row r="4" spans="1:25">
      <c r="A4" s="1"/>
    </row>
    <row r="5" spans="1:25" ht="42" customHeight="1">
      <c r="A5" s="1904" t="s">
        <v>902</v>
      </c>
      <c r="B5" s="1904"/>
      <c r="C5" s="1904"/>
      <c r="D5" s="1904"/>
      <c r="E5" s="1904"/>
      <c r="F5" s="1904"/>
      <c r="G5" s="1904"/>
      <c r="H5" s="1904"/>
      <c r="I5" s="1904"/>
      <c r="J5" s="1904"/>
      <c r="K5" s="1904"/>
      <c r="L5" s="1904"/>
      <c r="M5" s="1904"/>
      <c r="N5" s="1904"/>
      <c r="O5" s="1904"/>
      <c r="P5" s="1904"/>
      <c r="Q5" s="1904"/>
      <c r="R5" s="1904"/>
      <c r="S5" s="1904"/>
      <c r="T5" s="1904"/>
      <c r="U5" s="788"/>
      <c r="V5" s="788"/>
    </row>
    <row r="6" spans="1:25" ht="21" thickBot="1">
      <c r="A6" s="1" t="s">
        <v>334</v>
      </c>
      <c r="B6" s="787"/>
      <c r="C6" s="787"/>
      <c r="D6" s="787"/>
      <c r="E6" s="789"/>
      <c r="F6" s="789"/>
      <c r="G6" s="789"/>
      <c r="H6" s="789"/>
      <c r="I6" s="1875" t="s">
        <v>1011</v>
      </c>
      <c r="J6" s="789"/>
      <c r="K6" s="790"/>
      <c r="L6" s="789"/>
      <c r="M6" s="789"/>
      <c r="N6" s="789"/>
      <c r="O6" s="789"/>
      <c r="P6" s="789"/>
      <c r="Q6" s="1135"/>
      <c r="R6" s="789"/>
      <c r="S6" s="789"/>
      <c r="T6" s="789"/>
      <c r="U6" s="789" t="s">
        <v>529</v>
      </c>
      <c r="V6" s="789"/>
    </row>
    <row r="7" spans="1:25" ht="58.5" customHeight="1">
      <c r="A7" s="791"/>
      <c r="B7" s="792" t="s">
        <v>335</v>
      </c>
      <c r="C7" s="793"/>
      <c r="D7" s="793"/>
      <c r="E7" s="792"/>
      <c r="F7" s="793"/>
      <c r="G7" s="793"/>
      <c r="H7" s="792" t="s">
        <v>341</v>
      </c>
      <c r="I7" s="793"/>
      <c r="J7" s="793"/>
      <c r="K7" s="792"/>
      <c r="L7" s="793"/>
      <c r="M7" s="793"/>
      <c r="N7" s="1060" t="s">
        <v>342</v>
      </c>
      <c r="O7" s="1041"/>
      <c r="P7" s="1042"/>
      <c r="Q7" s="1049" t="s">
        <v>730</v>
      </c>
      <c r="R7" s="1050"/>
      <c r="S7" s="1051"/>
      <c r="T7" s="794"/>
      <c r="U7" s="795"/>
      <c r="V7" s="796"/>
    </row>
    <row r="8" spans="1:25" ht="81" customHeight="1">
      <c r="A8" s="797" t="s">
        <v>591</v>
      </c>
      <c r="B8" s="1054" t="s">
        <v>344</v>
      </c>
      <c r="C8" s="1055"/>
      <c r="D8" s="798"/>
      <c r="E8" s="1663" t="s">
        <v>713</v>
      </c>
      <c r="F8" s="1053"/>
      <c r="G8" s="798"/>
      <c r="H8" s="799" t="s">
        <v>345</v>
      </c>
      <c r="I8" s="798"/>
      <c r="J8" s="798"/>
      <c r="K8" s="1663" t="s">
        <v>714</v>
      </c>
      <c r="L8" s="1053"/>
      <c r="M8" s="1056"/>
      <c r="N8" s="799"/>
      <c r="O8" s="798"/>
      <c r="P8" s="798"/>
      <c r="Q8" s="1057" t="s">
        <v>346</v>
      </c>
      <c r="R8" s="1058"/>
      <c r="S8" s="1059"/>
      <c r="T8" s="800" t="s">
        <v>347</v>
      </c>
      <c r="U8" s="801"/>
      <c r="V8" s="802"/>
    </row>
    <row r="9" spans="1:25" ht="20.25">
      <c r="A9" s="803"/>
      <c r="B9" s="804" t="s">
        <v>348</v>
      </c>
      <c r="C9" s="804" t="s">
        <v>349</v>
      </c>
      <c r="D9" s="804" t="s">
        <v>350</v>
      </c>
      <c r="E9" s="804" t="s">
        <v>348</v>
      </c>
      <c r="F9" s="804" t="s">
        <v>349</v>
      </c>
      <c r="G9" s="804" t="s">
        <v>350</v>
      </c>
      <c r="H9" s="804" t="s">
        <v>348</v>
      </c>
      <c r="I9" s="804" t="s">
        <v>349</v>
      </c>
      <c r="J9" s="804" t="s">
        <v>350</v>
      </c>
      <c r="K9" s="804" t="s">
        <v>348</v>
      </c>
      <c r="L9" s="804" t="s">
        <v>349</v>
      </c>
      <c r="M9" s="804" t="s">
        <v>350</v>
      </c>
      <c r="N9" s="804" t="s">
        <v>348</v>
      </c>
      <c r="O9" s="804" t="s">
        <v>349</v>
      </c>
      <c r="P9" s="804" t="s">
        <v>350</v>
      </c>
      <c r="Q9" s="804" t="s">
        <v>348</v>
      </c>
      <c r="R9" s="804" t="s">
        <v>349</v>
      </c>
      <c r="S9" s="804" t="s">
        <v>350</v>
      </c>
      <c r="T9" s="805" t="s">
        <v>348</v>
      </c>
      <c r="U9" s="806" t="s">
        <v>349</v>
      </c>
      <c r="V9" s="807" t="s">
        <v>350</v>
      </c>
    </row>
    <row r="10" spans="1:25" ht="20.25">
      <c r="A10" s="803" t="s">
        <v>293</v>
      </c>
      <c r="B10" s="808">
        <f>INTBEV!B5</f>
        <v>958</v>
      </c>
      <c r="C10" s="808">
        <f>INTBEV!C5</f>
        <v>1185</v>
      </c>
      <c r="D10" s="808">
        <f>INTBEV!D5</f>
        <v>0</v>
      </c>
      <c r="E10" s="808">
        <f>INTBEV!E5</f>
        <v>0</v>
      </c>
      <c r="F10" s="808">
        <f>INTBEV!F5</f>
        <v>0</v>
      </c>
      <c r="G10" s="808">
        <f>INTBEV!G5</f>
        <v>0</v>
      </c>
      <c r="H10" s="808">
        <f>INTBEV!H5</f>
        <v>0</v>
      </c>
      <c r="I10" s="808">
        <f>INTBEV!I5</f>
        <v>0</v>
      </c>
      <c r="J10" s="808">
        <f>INTBEV!J5</f>
        <v>0</v>
      </c>
      <c r="K10" s="808">
        <f>INTBEV!K5</f>
        <v>0</v>
      </c>
      <c r="L10" s="808">
        <f>INTBEV!L5</f>
        <v>0</v>
      </c>
      <c r="M10" s="808">
        <f>INTBEV!M5</f>
        <v>0</v>
      </c>
      <c r="N10" s="808">
        <f>INTBEV!N5</f>
        <v>0</v>
      </c>
      <c r="O10" s="808">
        <f>INTBEV!O5</f>
        <v>256</v>
      </c>
      <c r="P10" s="808">
        <f>INTBEV!P5</f>
        <v>0</v>
      </c>
      <c r="Q10" s="808">
        <f>INTBEV!Q5</f>
        <v>69556</v>
      </c>
      <c r="R10" s="808">
        <f>INTBEV!R5</f>
        <v>71211</v>
      </c>
      <c r="S10" s="808">
        <f>INTBEV!S5</f>
        <v>0</v>
      </c>
      <c r="T10" s="809">
        <f>INTBEV!T5</f>
        <v>70514</v>
      </c>
      <c r="U10" s="810">
        <f>INTBEV!U5</f>
        <v>72652</v>
      </c>
      <c r="V10" s="807">
        <f>INTBEV!V5</f>
        <v>0</v>
      </c>
    </row>
    <row r="11" spans="1:25" ht="20.25">
      <c r="A11" s="803" t="s">
        <v>351</v>
      </c>
      <c r="B11" s="808">
        <f>INTBEV!B6</f>
        <v>0</v>
      </c>
      <c r="C11" s="808">
        <f>INTBEV!C6</f>
        <v>269</v>
      </c>
      <c r="D11" s="808">
        <f>INTBEV!D6</f>
        <v>0</v>
      </c>
      <c r="E11" s="808">
        <f>INTBEV!E6</f>
        <v>0</v>
      </c>
      <c r="F11" s="808">
        <f>INTBEV!F6</f>
        <v>0</v>
      </c>
      <c r="G11" s="808">
        <f>INTBEV!G6</f>
        <v>0</v>
      </c>
      <c r="H11" s="808">
        <v>0</v>
      </c>
      <c r="I11" s="808">
        <f>INTBEV!I6</f>
        <v>400</v>
      </c>
      <c r="J11" s="808">
        <f>INTBEV!J6</f>
        <v>0</v>
      </c>
      <c r="K11" s="808">
        <v>0</v>
      </c>
      <c r="L11" s="808">
        <f>INTBEV!L6</f>
        <v>0</v>
      </c>
      <c r="M11" s="808">
        <f>INTBEV!M6</f>
        <v>0</v>
      </c>
      <c r="N11" s="808">
        <v>736</v>
      </c>
      <c r="O11" s="808">
        <f>INTBEV!O6</f>
        <v>1771</v>
      </c>
      <c r="P11" s="808">
        <f>INTBEV!P6</f>
        <v>0</v>
      </c>
      <c r="Q11" s="808">
        <f>INTBEV!Q6</f>
        <v>354123</v>
      </c>
      <c r="R11" s="808">
        <f>INTBEV!R6</f>
        <v>364020</v>
      </c>
      <c r="S11" s="808">
        <f>INTBEV!S6</f>
        <v>0</v>
      </c>
      <c r="T11" s="809">
        <f>INTBEV!T6</f>
        <v>354859</v>
      </c>
      <c r="U11" s="810">
        <f>INTBEV!U6</f>
        <v>366460</v>
      </c>
      <c r="V11" s="807">
        <f>INTBEV!V6</f>
        <v>0</v>
      </c>
    </row>
    <row r="12" spans="1:25" ht="20.25">
      <c r="A12" s="803" t="s">
        <v>352</v>
      </c>
      <c r="B12" s="808">
        <f>INTBEV!B7</f>
        <v>480</v>
      </c>
      <c r="C12" s="808">
        <f>INTBEV!C7</f>
        <v>961</v>
      </c>
      <c r="D12" s="808">
        <f>INTBEV!D7</f>
        <v>0</v>
      </c>
      <c r="E12" s="808">
        <f>INTBEV!E7</f>
        <v>0</v>
      </c>
      <c r="F12" s="808">
        <f>INTBEV!F7</f>
        <v>10958</v>
      </c>
      <c r="G12" s="808">
        <f>INTBEV!G7</f>
        <v>0</v>
      </c>
      <c r="H12" s="808">
        <f>INTBEV!H7</f>
        <v>0</v>
      </c>
      <c r="I12" s="808">
        <f>INTBEV!I7</f>
        <v>0</v>
      </c>
      <c r="J12" s="808">
        <f>INTBEV!J7</f>
        <v>0</v>
      </c>
      <c r="K12" s="808">
        <f>INTBEV!K7</f>
        <v>0</v>
      </c>
      <c r="L12" s="808">
        <f>INTBEV!L7</f>
        <v>0</v>
      </c>
      <c r="M12" s="808">
        <f>INTBEV!M7</f>
        <v>0</v>
      </c>
      <c r="N12" s="808">
        <f>INTBEV!N7</f>
        <v>0</v>
      </c>
      <c r="O12" s="808">
        <f>INTBEV!O7</f>
        <v>5078</v>
      </c>
      <c r="P12" s="808">
        <f>INTBEV!P7</f>
        <v>0</v>
      </c>
      <c r="Q12" s="808">
        <f>INTBEV!Q7</f>
        <v>104468</v>
      </c>
      <c r="R12" s="808">
        <f>INTBEV!R7</f>
        <v>114972</v>
      </c>
      <c r="S12" s="808">
        <f>INTBEV!S7</f>
        <v>0</v>
      </c>
      <c r="T12" s="809">
        <f>INTBEV!T7</f>
        <v>104948</v>
      </c>
      <c r="U12" s="810">
        <f>INTBEV!U7</f>
        <v>131969</v>
      </c>
      <c r="V12" s="807">
        <f>INTBEV!V7</f>
        <v>0</v>
      </c>
      <c r="Y12" s="812"/>
    </row>
    <row r="13" spans="1:25" ht="20.25">
      <c r="A13" s="1173" t="s">
        <v>788</v>
      </c>
      <c r="B13" s="808">
        <f>INTBEV!B8</f>
        <v>22365</v>
      </c>
      <c r="C13" s="808">
        <f>INTBEV!C8</f>
        <v>23685</v>
      </c>
      <c r="D13" s="808">
        <f>INTBEV!D8</f>
        <v>0</v>
      </c>
      <c r="E13" s="808">
        <f>INTBEV!E8</f>
        <v>0</v>
      </c>
      <c r="F13" s="808"/>
      <c r="G13" s="808"/>
      <c r="H13" s="808">
        <f>INTBEV!H8</f>
        <v>0</v>
      </c>
      <c r="I13" s="858"/>
      <c r="J13" s="858"/>
      <c r="K13" s="808">
        <f>INTBEV!K8</f>
        <v>0</v>
      </c>
      <c r="L13" s="858"/>
      <c r="M13" s="858"/>
      <c r="N13" s="808">
        <f>INTBEV!N8</f>
        <v>0</v>
      </c>
      <c r="O13" s="808"/>
      <c r="P13" s="808"/>
      <c r="Q13" s="808">
        <f>INTBEV!Q8</f>
        <v>69757</v>
      </c>
      <c r="R13" s="808">
        <f>INTBEV!R8</f>
        <v>109413</v>
      </c>
      <c r="S13" s="808"/>
      <c r="T13" s="809">
        <f>INTBEV!T8</f>
        <v>92122</v>
      </c>
      <c r="U13" s="809">
        <f>INTBEV!U8</f>
        <v>135331</v>
      </c>
      <c r="V13" s="807"/>
      <c r="Y13" s="812"/>
    </row>
    <row r="14" spans="1:25" ht="20.25">
      <c r="A14" s="1173" t="s">
        <v>787</v>
      </c>
      <c r="B14" s="808">
        <f>INTBEV!B9</f>
        <v>0</v>
      </c>
      <c r="C14" s="808"/>
      <c r="D14" s="808"/>
      <c r="E14" s="808">
        <f>INTBEV!E9</f>
        <v>0</v>
      </c>
      <c r="F14" s="808"/>
      <c r="G14" s="808"/>
      <c r="H14" s="808">
        <f>INTBEV!H9</f>
        <v>0</v>
      </c>
      <c r="I14" s="858"/>
      <c r="J14" s="858"/>
      <c r="K14" s="808">
        <f>INTBEV!K9</f>
        <v>0</v>
      </c>
      <c r="L14" s="858"/>
      <c r="M14" s="858"/>
      <c r="N14" s="808">
        <f>INTBEV!N9</f>
        <v>0</v>
      </c>
      <c r="O14" s="808"/>
      <c r="P14" s="808"/>
      <c r="Q14" s="808">
        <f>INTBEV!Q9</f>
        <v>36844</v>
      </c>
      <c r="R14" s="808">
        <f>INTBEV!R9</f>
        <v>38722</v>
      </c>
      <c r="S14" s="808"/>
      <c r="T14" s="809">
        <f>INTBEV!T9</f>
        <v>36844</v>
      </c>
      <c r="U14" s="809">
        <f>INTBEV!U9</f>
        <v>38844</v>
      </c>
      <c r="V14" s="807"/>
      <c r="Y14" s="812"/>
    </row>
    <row r="15" spans="1:25" ht="20.25">
      <c r="A15" s="1696" t="s">
        <v>786</v>
      </c>
      <c r="B15" s="808">
        <f>INTBEV!B10</f>
        <v>0</v>
      </c>
      <c r="C15" s="808"/>
      <c r="D15" s="808" t="e">
        <f>INTBEV!#REF!</f>
        <v>#REF!</v>
      </c>
      <c r="E15" s="808">
        <f>INTBEV!E10</f>
        <v>26844</v>
      </c>
      <c r="F15" s="808">
        <f>INTBEV!F10</f>
        <v>58639</v>
      </c>
      <c r="G15" s="808" t="e">
        <f>INTBEV!#REF!</f>
        <v>#REF!</v>
      </c>
      <c r="H15" s="808">
        <f>INTBEV!H10</f>
        <v>0</v>
      </c>
      <c r="I15" s="858"/>
      <c r="J15" s="858"/>
      <c r="K15" s="808">
        <f>INTBEV!K10</f>
        <v>0</v>
      </c>
      <c r="L15" s="858"/>
      <c r="M15" s="858"/>
      <c r="N15" s="808">
        <f>INTBEV!N10</f>
        <v>7035</v>
      </c>
      <c r="O15" s="808">
        <f>INTBEV!O10</f>
        <v>6938</v>
      </c>
      <c r="P15" s="808" t="e">
        <f>INTBEV!#REF!</f>
        <v>#REF!</v>
      </c>
      <c r="Q15" s="808">
        <f>INTBEV!Q10</f>
        <v>617</v>
      </c>
      <c r="R15" s="808">
        <f>INTBEV!R10</f>
        <v>5440</v>
      </c>
      <c r="S15" s="808">
        <f>INTBEV!S10</f>
        <v>0</v>
      </c>
      <c r="T15" s="809">
        <f>INTBEV!T10</f>
        <v>34496</v>
      </c>
      <c r="U15" s="809">
        <f>INTBEV!U10</f>
        <v>71017</v>
      </c>
      <c r="V15" s="807" t="e">
        <f>INTBEV!#REF!</f>
        <v>#REF!</v>
      </c>
    </row>
    <row r="16" spans="1:25" ht="20.25">
      <c r="A16" s="1174" t="s">
        <v>466</v>
      </c>
      <c r="B16" s="808">
        <f>INTBEV!B11</f>
        <v>22940</v>
      </c>
      <c r="C16" s="808">
        <f>INTBEV!C11</f>
        <v>22220</v>
      </c>
      <c r="D16" s="808">
        <f>INTBEV!D11</f>
        <v>0</v>
      </c>
      <c r="E16" s="808">
        <f>INTBEV!E11</f>
        <v>0</v>
      </c>
      <c r="F16" s="808">
        <f>INTBEV!F11</f>
        <v>1370</v>
      </c>
      <c r="G16" s="808">
        <f>INTBEV!G11</f>
        <v>0</v>
      </c>
      <c r="H16" s="808">
        <f>INTBEV!H11</f>
        <v>0</v>
      </c>
      <c r="I16" s="808">
        <f>INTBEV!I11</f>
        <v>0</v>
      </c>
      <c r="J16" s="808">
        <f>INTBEV!J11</f>
        <v>0</v>
      </c>
      <c r="K16" s="808">
        <f>INTBEV!K11</f>
        <v>0</v>
      </c>
      <c r="L16" s="808">
        <f>INTBEV!L11</f>
        <v>0</v>
      </c>
      <c r="M16" s="808">
        <f>INTBEV!M11</f>
        <v>0</v>
      </c>
      <c r="N16" s="808">
        <f>INTBEV!N11</f>
        <v>0</v>
      </c>
      <c r="O16" s="808">
        <f>INTBEV!O11</f>
        <v>0</v>
      </c>
      <c r="P16" s="808">
        <f>INTBEV!P11</f>
        <v>0</v>
      </c>
      <c r="Q16" s="808">
        <f>INTBEV!Q11</f>
        <v>10344</v>
      </c>
      <c r="R16" s="808">
        <f>INTBEV!R11</f>
        <v>14858</v>
      </c>
      <c r="S16" s="808">
        <f>INTBEV!S11</f>
        <v>0</v>
      </c>
      <c r="T16" s="809">
        <f>INTBEV!T11</f>
        <v>33284</v>
      </c>
      <c r="U16" s="810">
        <f>INTBEV!U11</f>
        <v>38448</v>
      </c>
      <c r="V16" s="807">
        <f>INTBEV!V11</f>
        <v>0</v>
      </c>
      <c r="Y16" s="812"/>
    </row>
    <row r="17" spans="1:25" ht="20.25">
      <c r="A17" s="1174" t="s">
        <v>469</v>
      </c>
      <c r="B17" s="808">
        <f>INTBEV!B12</f>
        <v>94509</v>
      </c>
      <c r="C17" s="808">
        <f>INTBEV!C12</f>
        <v>94962</v>
      </c>
      <c r="D17" s="808">
        <f>INTBEV!D12</f>
        <v>0</v>
      </c>
      <c r="E17" s="808">
        <f>INTBEV!E12</f>
        <v>0</v>
      </c>
      <c r="F17" s="808">
        <f>INTBEV!F12</f>
        <v>0</v>
      </c>
      <c r="G17" s="808">
        <f>INTBEV!G12</f>
        <v>0</v>
      </c>
      <c r="H17" s="808">
        <f>INTBEV!H12</f>
        <v>0</v>
      </c>
      <c r="I17" s="808">
        <f>INTBEV!I12</f>
        <v>0</v>
      </c>
      <c r="J17" s="808">
        <f>INTBEV!J12</f>
        <v>0</v>
      </c>
      <c r="K17" s="808">
        <f>INTBEV!K12</f>
        <v>0</v>
      </c>
      <c r="L17" s="808">
        <f>INTBEV!L12</f>
        <v>0</v>
      </c>
      <c r="M17" s="808">
        <f>INTBEV!M12</f>
        <v>0</v>
      </c>
      <c r="N17" s="808">
        <f>INTBEV!N12</f>
        <v>0</v>
      </c>
      <c r="O17" s="808">
        <f>INTBEV!O12</f>
        <v>0</v>
      </c>
      <c r="P17" s="808">
        <f>INTBEV!P12</f>
        <v>0</v>
      </c>
      <c r="Q17" s="808">
        <f>INTBEV!Q12</f>
        <v>169745</v>
      </c>
      <c r="R17" s="808">
        <f>INTBEV!R12</f>
        <v>171119</v>
      </c>
      <c r="S17" s="808">
        <f>INTBEV!S12</f>
        <v>0</v>
      </c>
      <c r="T17" s="809">
        <f>INTBEV!T12</f>
        <v>264254</v>
      </c>
      <c r="U17" s="810">
        <f>INTBEV!U12</f>
        <v>266081</v>
      </c>
      <c r="V17" s="807">
        <f>INTBEV!V12</f>
        <v>0</v>
      </c>
      <c r="Y17" s="812"/>
    </row>
    <row r="18" spans="1:25" ht="20.25">
      <c r="A18" s="1627" t="s">
        <v>674</v>
      </c>
      <c r="B18" s="808">
        <f>INTBEV!B13</f>
        <v>0</v>
      </c>
      <c r="C18" s="808">
        <f>INTBEV!C13</f>
        <v>43</v>
      </c>
      <c r="D18" s="808">
        <f>INTBEV!D13</f>
        <v>0</v>
      </c>
      <c r="E18" s="808">
        <f>INTBEV!E13</f>
        <v>0</v>
      </c>
      <c r="F18" s="808">
        <f>INTBEV!F13</f>
        <v>0</v>
      </c>
      <c r="G18" s="808">
        <f>INTBEV!G13</f>
        <v>0</v>
      </c>
      <c r="H18" s="808">
        <f>INTBEV!H13</f>
        <v>0</v>
      </c>
      <c r="I18" s="808"/>
      <c r="J18" s="808"/>
      <c r="K18" s="808">
        <f>INTBEV!K13</f>
        <v>0</v>
      </c>
      <c r="L18" s="808"/>
      <c r="M18" s="808"/>
      <c r="N18" s="808">
        <f>INTBEV!N13</f>
        <v>0</v>
      </c>
      <c r="O18" s="808">
        <f>INTBEV!O13</f>
        <v>0</v>
      </c>
      <c r="P18" s="808">
        <f>INTBEV!P13</f>
        <v>0</v>
      </c>
      <c r="Q18" s="808">
        <f>INTBEV!Q13</f>
        <v>48852</v>
      </c>
      <c r="R18" s="808">
        <f>INTBEV!R13</f>
        <v>70923</v>
      </c>
      <c r="S18" s="808">
        <f>INTBEV!S13</f>
        <v>0</v>
      </c>
      <c r="T18" s="809">
        <f>INTBEV!T13</f>
        <v>48852</v>
      </c>
      <c r="U18" s="809">
        <f>INTBEV!U13</f>
        <v>70966</v>
      </c>
      <c r="V18" s="807">
        <f>INTBEV!V13</f>
        <v>0</v>
      </c>
      <c r="Y18" s="812"/>
    </row>
    <row r="19" spans="1:25" ht="20.25">
      <c r="A19" s="1174" t="s">
        <v>470</v>
      </c>
      <c r="B19" s="808">
        <f>INTBEV!B14</f>
        <v>1678</v>
      </c>
      <c r="C19" s="808">
        <f>INTBEV!C14</f>
        <v>1678</v>
      </c>
      <c r="D19" s="808">
        <f>INTBEV!D14</f>
        <v>0</v>
      </c>
      <c r="E19" s="808">
        <f>INTBEV!E14</f>
        <v>0</v>
      </c>
      <c r="F19" s="808">
        <f>INTBEV!F14</f>
        <v>0</v>
      </c>
      <c r="G19" s="808">
        <f>INTBEV!G14</f>
        <v>0</v>
      </c>
      <c r="H19" s="808">
        <f>INTBEV!H14</f>
        <v>0</v>
      </c>
      <c r="I19" s="808"/>
      <c r="J19" s="808"/>
      <c r="K19" s="808">
        <f>INTBEV!K14</f>
        <v>0</v>
      </c>
      <c r="L19" s="808"/>
      <c r="M19" s="808"/>
      <c r="N19" s="808">
        <f>INTBEV!N14</f>
        <v>0</v>
      </c>
      <c r="O19" s="808">
        <f>INTBEV!O14</f>
        <v>0</v>
      </c>
      <c r="P19" s="808">
        <f>INTBEV!P14</f>
        <v>0</v>
      </c>
      <c r="Q19" s="808">
        <f>INTBEV!Q14</f>
        <v>9368</v>
      </c>
      <c r="R19" s="808">
        <f>INTBEV!R14</f>
        <v>9048</v>
      </c>
      <c r="S19" s="808">
        <f>INTBEV!S14</f>
        <v>0</v>
      </c>
      <c r="T19" s="809">
        <f>INTBEV!T14</f>
        <v>11046</v>
      </c>
      <c r="U19" s="809">
        <f>INTBEV!U14</f>
        <v>10726</v>
      </c>
      <c r="V19" s="807">
        <f>INTBEV!V14</f>
        <v>0</v>
      </c>
      <c r="W19" s="870"/>
      <c r="Y19" s="812"/>
    </row>
    <row r="20" spans="1:25" ht="20.25">
      <c r="A20" s="803" t="s">
        <v>353</v>
      </c>
      <c r="B20" s="808">
        <f>INTBEV!B15</f>
        <v>13</v>
      </c>
      <c r="C20" s="808">
        <f>INTBEV!C15</f>
        <v>13</v>
      </c>
      <c r="D20" s="808">
        <f>INTBEV!D15</f>
        <v>0</v>
      </c>
      <c r="E20" s="808">
        <f>INTBEV!E15</f>
        <v>52200</v>
      </c>
      <c r="F20" s="808">
        <f>INTBEV!F15</f>
        <v>55485</v>
      </c>
      <c r="G20" s="808">
        <f>INTBEV!G15</f>
        <v>0</v>
      </c>
      <c r="H20" s="808">
        <f>INTBEV!H15</f>
        <v>0</v>
      </c>
      <c r="I20" s="808">
        <f>INTBEV!I15</f>
        <v>0</v>
      </c>
      <c r="J20" s="808">
        <f>INTBEV!J15</f>
        <v>0</v>
      </c>
      <c r="K20" s="808">
        <f>INTBEV!K15</f>
        <v>0</v>
      </c>
      <c r="L20" s="808">
        <f>INTBEV!L15</f>
        <v>0</v>
      </c>
      <c r="M20" s="808">
        <f>INTBEV!M15</f>
        <v>0</v>
      </c>
      <c r="N20" s="808">
        <f>INTBEV!N15</f>
        <v>0</v>
      </c>
      <c r="O20" s="808">
        <f>INTBEV!O15</f>
        <v>0</v>
      </c>
      <c r="P20" s="808">
        <f>INTBEV!P15</f>
        <v>0</v>
      </c>
      <c r="Q20" s="808">
        <f>INTBEV!Q15</f>
        <v>4142</v>
      </c>
      <c r="R20" s="808">
        <f>INTBEV!R15</f>
        <v>6675</v>
      </c>
      <c r="S20" s="808">
        <f>INTBEV!S15</f>
        <v>0</v>
      </c>
      <c r="T20" s="809">
        <f>INTBEV!T15</f>
        <v>56355</v>
      </c>
      <c r="U20" s="810">
        <f>INTBEV!U15</f>
        <v>62173</v>
      </c>
      <c r="V20" s="807">
        <f>INTBEV!V15</f>
        <v>0</v>
      </c>
    </row>
    <row r="21" spans="1:25" ht="20.25">
      <c r="A21" s="813" t="s">
        <v>354</v>
      </c>
      <c r="B21" s="808">
        <f>INTBEV!B16</f>
        <v>12120</v>
      </c>
      <c r="C21" s="808">
        <f>INTBEV!C16</f>
        <v>12120</v>
      </c>
      <c r="D21" s="808">
        <f>INTBEV!D16</f>
        <v>0</v>
      </c>
      <c r="E21" s="808">
        <f>INTBEV!E16</f>
        <v>2500</v>
      </c>
      <c r="F21" s="808">
        <f>INTBEV!F16</f>
        <v>7432</v>
      </c>
      <c r="G21" s="808">
        <f>INTBEV!G16</f>
        <v>0</v>
      </c>
      <c r="H21" s="808">
        <f>INTBEV!H16</f>
        <v>0</v>
      </c>
      <c r="I21" s="808">
        <f>INTBEV!I16</f>
        <v>0</v>
      </c>
      <c r="J21" s="808">
        <f>INTBEV!J16</f>
        <v>0</v>
      </c>
      <c r="K21" s="808">
        <f>INTBEV!K16</f>
        <v>0</v>
      </c>
      <c r="L21" s="808">
        <f>INTBEV!L16</f>
        <v>0</v>
      </c>
      <c r="M21" s="808">
        <f>INTBEV!M16</f>
        <v>0</v>
      </c>
      <c r="N21" s="808">
        <f>INTBEV!N16</f>
        <v>31269</v>
      </c>
      <c r="O21" s="808">
        <f>INTBEV!O16</f>
        <v>32335</v>
      </c>
      <c r="P21" s="808">
        <f>INTBEV!P16</f>
        <v>0</v>
      </c>
      <c r="Q21" s="808">
        <f>INTBEV!Q16</f>
        <v>65315</v>
      </c>
      <c r="R21" s="808">
        <f>INTBEV!R16</f>
        <v>75210</v>
      </c>
      <c r="S21" s="808">
        <f>INTBEV!S16</f>
        <v>0</v>
      </c>
      <c r="T21" s="809">
        <f>INTBEV!T16</f>
        <v>111204</v>
      </c>
      <c r="U21" s="810">
        <f>INTBEV!U16</f>
        <v>127097</v>
      </c>
      <c r="V21" s="807">
        <f>INTBEV!V16</f>
        <v>0</v>
      </c>
    </row>
    <row r="22" spans="1:25" ht="20.25">
      <c r="A22" s="813" t="s">
        <v>355</v>
      </c>
      <c r="B22" s="808">
        <f>INTBEV!B17</f>
        <v>1737</v>
      </c>
      <c r="C22" s="808">
        <f>INTBEV!C17</f>
        <v>1957</v>
      </c>
      <c r="D22" s="808">
        <f>INTBEV!D17</f>
        <v>0</v>
      </c>
      <c r="E22" s="808">
        <f>INTBEV!E17</f>
        <v>0</v>
      </c>
      <c r="F22" s="808">
        <f>INTBEV!F17</f>
        <v>0</v>
      </c>
      <c r="G22" s="808">
        <f>INTBEV!G17</f>
        <v>0</v>
      </c>
      <c r="H22" s="808">
        <f>INTBEV!H17</f>
        <v>0</v>
      </c>
      <c r="I22" s="808">
        <f>INTBEV!I17</f>
        <v>0</v>
      </c>
      <c r="J22" s="808">
        <f>INTBEV!J17</f>
        <v>0</v>
      </c>
      <c r="K22" s="808">
        <f>INTBEV!K17</f>
        <v>0</v>
      </c>
      <c r="L22" s="808">
        <f>INTBEV!L17</f>
        <v>0</v>
      </c>
      <c r="M22" s="808">
        <f>INTBEV!M17</f>
        <v>0</v>
      </c>
      <c r="N22" s="808">
        <f>INTBEV!N17</f>
        <v>0</v>
      </c>
      <c r="O22" s="808">
        <f>INTBEV!O17</f>
        <v>947</v>
      </c>
      <c r="P22" s="808">
        <f>INTBEV!P17</f>
        <v>0</v>
      </c>
      <c r="Q22" s="808">
        <f>INTBEV!Q17</f>
        <v>59335</v>
      </c>
      <c r="R22" s="808">
        <f>INTBEV!R17</f>
        <v>66964</v>
      </c>
      <c r="S22" s="808">
        <f>INTBEV!S17</f>
        <v>0</v>
      </c>
      <c r="T22" s="809">
        <f>INTBEV!T17</f>
        <v>61072</v>
      </c>
      <c r="U22" s="810">
        <f>INTBEV!U17</f>
        <v>69868</v>
      </c>
      <c r="V22" s="807">
        <f>INTBEV!V17</f>
        <v>0</v>
      </c>
    </row>
    <row r="23" spans="1:25" ht="21" thickBot="1">
      <c r="A23" s="814" t="s">
        <v>356</v>
      </c>
      <c r="B23" s="815">
        <f t="shared" ref="B23:V23" si="0">SUM(B10:B22)</f>
        <v>156800</v>
      </c>
      <c r="C23" s="815">
        <f t="shared" si="0"/>
        <v>159093</v>
      </c>
      <c r="D23" s="815" t="e">
        <f t="shared" si="0"/>
        <v>#REF!</v>
      </c>
      <c r="E23" s="815">
        <f t="shared" si="0"/>
        <v>81544</v>
      </c>
      <c r="F23" s="815">
        <f t="shared" si="0"/>
        <v>133884</v>
      </c>
      <c r="G23" s="815" t="e">
        <f t="shared" si="0"/>
        <v>#REF!</v>
      </c>
      <c r="H23" s="815">
        <f t="shared" si="0"/>
        <v>0</v>
      </c>
      <c r="I23" s="815">
        <f t="shared" si="0"/>
        <v>400</v>
      </c>
      <c r="J23" s="815">
        <f t="shared" si="0"/>
        <v>0</v>
      </c>
      <c r="K23" s="815">
        <f t="shared" si="0"/>
        <v>0</v>
      </c>
      <c r="L23" s="815">
        <f t="shared" si="0"/>
        <v>0</v>
      </c>
      <c r="M23" s="815">
        <f t="shared" si="0"/>
        <v>0</v>
      </c>
      <c r="N23" s="815">
        <f t="shared" si="0"/>
        <v>39040</v>
      </c>
      <c r="O23" s="815">
        <f t="shared" si="0"/>
        <v>47325</v>
      </c>
      <c r="P23" s="815" t="e">
        <f t="shared" si="0"/>
        <v>#REF!</v>
      </c>
      <c r="Q23" s="815">
        <f t="shared" si="0"/>
        <v>1002466</v>
      </c>
      <c r="R23" s="815">
        <f t="shared" si="0"/>
        <v>1118575</v>
      </c>
      <c r="S23" s="815">
        <f t="shared" si="0"/>
        <v>0</v>
      </c>
      <c r="T23" s="816">
        <f t="shared" si="0"/>
        <v>1279850</v>
      </c>
      <c r="U23" s="817">
        <f t="shared" si="0"/>
        <v>1461632</v>
      </c>
      <c r="V23" s="818" t="e">
        <f t="shared" si="0"/>
        <v>#REF!</v>
      </c>
    </row>
    <row r="24" spans="1:25" ht="21" thickBot="1">
      <c r="A24" s="819" t="s">
        <v>357</v>
      </c>
      <c r="B24" s="820"/>
      <c r="C24" s="820"/>
      <c r="D24" s="820"/>
      <c r="E24" s="821">
        <v>52200</v>
      </c>
      <c r="F24" s="863">
        <v>55485</v>
      </c>
      <c r="G24" s="821">
        <v>21193</v>
      </c>
      <c r="H24" s="820"/>
      <c r="I24" s="820"/>
      <c r="J24" s="820"/>
      <c r="K24" s="820"/>
      <c r="L24" s="820"/>
      <c r="M24" s="820"/>
      <c r="N24" s="820"/>
      <c r="O24" s="820"/>
      <c r="P24" s="820"/>
      <c r="Q24" s="822"/>
      <c r="R24" s="820"/>
      <c r="S24" s="821"/>
      <c r="T24" s="823"/>
      <c r="U24" s="824"/>
      <c r="V24" s="825"/>
    </row>
    <row r="25" spans="1:25">
      <c r="A25" s="826"/>
    </row>
    <row r="26" spans="1:25">
      <c r="A26" s="826"/>
    </row>
    <row r="27" spans="1:25" ht="35.25" hidden="1" customHeight="1">
      <c r="A27" s="827" t="s">
        <v>358</v>
      </c>
      <c r="B27" s="812">
        <v>47029</v>
      </c>
      <c r="C27" s="812">
        <v>47029</v>
      </c>
      <c r="D27" s="812">
        <v>35243</v>
      </c>
      <c r="P27" s="812">
        <v>26</v>
      </c>
      <c r="Q27" s="812">
        <v>30003</v>
      </c>
      <c r="R27" s="812">
        <v>30003</v>
      </c>
      <c r="S27" s="812">
        <v>20240</v>
      </c>
      <c r="T27" s="812">
        <f>B27+Q27</f>
        <v>77032</v>
      </c>
      <c r="U27" s="812">
        <f>R27+C27</f>
        <v>77032</v>
      </c>
      <c r="V27" s="812">
        <f>D27+P27+S27</f>
        <v>55509</v>
      </c>
    </row>
    <row r="29" spans="1:25">
      <c r="B29" s="870"/>
      <c r="C29" s="870"/>
      <c r="D29" s="870"/>
      <c r="E29" s="870"/>
      <c r="F29" s="870"/>
      <c r="G29" s="870"/>
      <c r="H29" s="870"/>
      <c r="I29" s="870"/>
      <c r="J29" s="870">
        <f>SUM(J12:J20)</f>
        <v>0</v>
      </c>
      <c r="K29" s="870">
        <f>SUM(K12:K20)</f>
        <v>0</v>
      </c>
      <c r="L29" s="870">
        <f>SUM(L12:L20)</f>
        <v>0</v>
      </c>
      <c r="M29" s="870">
        <f>SUM(M12:M20)</f>
        <v>0</v>
      </c>
      <c r="N29" s="870"/>
      <c r="O29" s="870"/>
      <c r="P29" s="870"/>
      <c r="Q29" s="870"/>
    </row>
  </sheetData>
  <mergeCells count="1">
    <mergeCell ref="A5:T5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8" firstPageNumber="34" orientation="landscape" useFirstPageNumber="1" horizontalDpi="4294967292" r:id="rId1"/>
  <headerFooter alignWithMargins="0">
    <oddHeader>&amp;R&amp;13&amp;P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3:V22"/>
  <sheetViews>
    <sheetView workbookViewId="0">
      <selection activeCell="B19" sqref="B19"/>
    </sheetView>
  </sheetViews>
  <sheetFormatPr defaultColWidth="9.140625" defaultRowHeight="12.75"/>
  <cols>
    <col min="1" max="1" width="47.85546875" style="786" customWidth="1"/>
    <col min="2" max="2" width="19.28515625" style="786" customWidth="1"/>
    <col min="3" max="3" width="13.7109375" style="786" customWidth="1"/>
    <col min="4" max="4" width="12.42578125" style="786" hidden="1" customWidth="1"/>
    <col min="5" max="5" width="15.7109375" style="786" customWidth="1"/>
    <col min="6" max="6" width="12.7109375" style="786" customWidth="1"/>
    <col min="7" max="7" width="11.5703125" style="786" hidden="1" customWidth="1"/>
    <col min="8" max="8" width="18" style="786" customWidth="1"/>
    <col min="9" max="9" width="11" style="786" customWidth="1"/>
    <col min="10" max="10" width="8.7109375" style="786" hidden="1" customWidth="1"/>
    <col min="11" max="11" width="19.140625" style="786" customWidth="1"/>
    <col min="12" max="12" width="12.85546875" style="786" customWidth="1"/>
    <col min="13" max="13" width="10.7109375" style="786" hidden="1" customWidth="1"/>
    <col min="14" max="14" width="16.42578125" style="786" customWidth="1"/>
    <col min="15" max="15" width="12.85546875" style="786" customWidth="1"/>
    <col min="16" max="16" width="12.5703125" style="786" hidden="1" customWidth="1"/>
    <col min="17" max="17" width="25.7109375" style="786" customWidth="1"/>
    <col min="18" max="18" width="15.42578125" style="786" customWidth="1"/>
    <col min="19" max="19" width="14.42578125" style="786" hidden="1" customWidth="1"/>
    <col min="20" max="20" width="18.28515625" style="786" customWidth="1"/>
    <col min="21" max="21" width="16.5703125" style="786" customWidth="1"/>
    <col min="22" max="22" width="14.5703125" style="786" hidden="1" customWidth="1"/>
    <col min="23" max="16384" width="9.140625" style="786"/>
  </cols>
  <sheetData>
    <row r="3" spans="1:22">
      <c r="A3" s="1"/>
    </row>
    <row r="5" spans="1:22" ht="21.75">
      <c r="B5" s="828" t="s">
        <v>903</v>
      </c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9"/>
      <c r="R5" s="830"/>
      <c r="S5" s="828"/>
      <c r="T5" s="828"/>
      <c r="U5" s="828"/>
      <c r="V5" s="828"/>
    </row>
    <row r="6" spans="1:22" ht="22.5" thickBot="1">
      <c r="A6" s="1" t="s">
        <v>359</v>
      </c>
      <c r="B6" s="831"/>
      <c r="C6" s="831"/>
      <c r="D6" s="831"/>
      <c r="E6" s="831"/>
      <c r="F6" s="831"/>
      <c r="G6" s="831"/>
      <c r="H6" s="1876" t="s">
        <v>1012</v>
      </c>
      <c r="I6" s="831"/>
      <c r="J6" s="831"/>
      <c r="K6" s="654"/>
      <c r="L6" s="1"/>
      <c r="M6" s="831"/>
      <c r="N6" s="831"/>
      <c r="O6" s="831"/>
      <c r="P6" s="831"/>
      <c r="Q6" s="831"/>
      <c r="R6" s="831"/>
      <c r="S6" s="831"/>
      <c r="T6" s="832"/>
      <c r="U6" s="831"/>
      <c r="V6" s="831"/>
    </row>
    <row r="7" spans="1:22" ht="69.75" customHeight="1">
      <c r="A7" s="833"/>
      <c r="B7" s="834" t="s">
        <v>335</v>
      </c>
      <c r="C7" s="835"/>
      <c r="D7" s="835"/>
      <c r="E7" s="836"/>
      <c r="F7" s="835"/>
      <c r="G7" s="835"/>
      <c r="H7" s="834" t="s">
        <v>341</v>
      </c>
      <c r="I7" s="835"/>
      <c r="J7" s="835"/>
      <c r="K7" s="836"/>
      <c r="L7" s="835"/>
      <c r="M7" s="835"/>
      <c r="N7" s="837"/>
      <c r="O7" s="835"/>
      <c r="P7" s="835"/>
      <c r="Q7" s="1049" t="s">
        <v>730</v>
      </c>
      <c r="R7" s="1043"/>
      <c r="S7" s="1044"/>
      <c r="T7" s="838"/>
      <c r="U7" s="839"/>
      <c r="V7" s="839"/>
    </row>
    <row r="8" spans="1:22" ht="88.5" customHeight="1">
      <c r="A8" s="840" t="s">
        <v>591</v>
      </c>
      <c r="B8" s="841" t="s">
        <v>344</v>
      </c>
      <c r="C8" s="842"/>
      <c r="D8" s="842"/>
      <c r="E8" s="1052" t="s">
        <v>729</v>
      </c>
      <c r="F8" s="1053"/>
      <c r="G8" s="842"/>
      <c r="H8" s="843" t="s">
        <v>345</v>
      </c>
      <c r="I8" s="842"/>
      <c r="J8" s="842"/>
      <c r="K8" s="1052" t="s">
        <v>714</v>
      </c>
      <c r="L8" s="1053"/>
      <c r="M8" s="1056"/>
      <c r="N8" s="1062" t="s">
        <v>342</v>
      </c>
      <c r="O8" s="1063"/>
      <c r="P8" s="1064"/>
      <c r="Q8" s="1045" t="s">
        <v>346</v>
      </c>
      <c r="R8" s="1061"/>
      <c r="S8" s="842"/>
      <c r="T8" s="844" t="s">
        <v>347</v>
      </c>
      <c r="U8" s="845"/>
      <c r="V8" s="845"/>
    </row>
    <row r="9" spans="1:22" ht="21.75">
      <c r="A9" s="811"/>
      <c r="B9" s="846" t="s">
        <v>348</v>
      </c>
      <c r="C9" s="846" t="s">
        <v>349</v>
      </c>
      <c r="D9" s="846" t="s">
        <v>350</v>
      </c>
      <c r="E9" s="846" t="s">
        <v>348</v>
      </c>
      <c r="F9" s="846" t="s">
        <v>349</v>
      </c>
      <c r="G9" s="846" t="s">
        <v>350</v>
      </c>
      <c r="H9" s="846" t="s">
        <v>348</v>
      </c>
      <c r="I9" s="846" t="s">
        <v>349</v>
      </c>
      <c r="J9" s="846" t="s">
        <v>350</v>
      </c>
      <c r="K9" s="846" t="s">
        <v>348</v>
      </c>
      <c r="L9" s="846" t="s">
        <v>349</v>
      </c>
      <c r="M9" s="846" t="s">
        <v>350</v>
      </c>
      <c r="N9" s="846" t="s">
        <v>348</v>
      </c>
      <c r="O9" s="846" t="s">
        <v>349</v>
      </c>
      <c r="P9" s="846" t="s">
        <v>350</v>
      </c>
      <c r="Q9" s="846" t="s">
        <v>348</v>
      </c>
      <c r="R9" s="846" t="s">
        <v>349</v>
      </c>
      <c r="S9" s="846" t="s">
        <v>350</v>
      </c>
      <c r="T9" s="847" t="s">
        <v>348</v>
      </c>
      <c r="U9" s="848" t="s">
        <v>349</v>
      </c>
      <c r="V9" s="848" t="s">
        <v>350</v>
      </c>
    </row>
    <row r="10" spans="1:22" ht="21.75">
      <c r="A10" s="849" t="s">
        <v>360</v>
      </c>
      <c r="B10" s="808">
        <f>INTBEV!B18</f>
        <v>156800</v>
      </c>
      <c r="C10" s="808">
        <f>INTBEV!C18</f>
        <v>159215</v>
      </c>
      <c r="D10" s="808">
        <f>INTBEV!D18</f>
        <v>0</v>
      </c>
      <c r="E10" s="808">
        <f>INTBEV!E18</f>
        <v>81544</v>
      </c>
      <c r="F10" s="808">
        <f>INTBEV!F18</f>
        <v>136117</v>
      </c>
      <c r="G10" s="808">
        <f>INTBEV!G18</f>
        <v>0</v>
      </c>
      <c r="H10" s="808">
        <f>INTBEV!H18</f>
        <v>0</v>
      </c>
      <c r="I10" s="808">
        <f>INTBEV!I18</f>
        <v>400</v>
      </c>
      <c r="J10" s="808">
        <f>INTBEV!J18</f>
        <v>0</v>
      </c>
      <c r="K10" s="808">
        <f>INTBEV!K18</f>
        <v>0</v>
      </c>
      <c r="L10" s="808">
        <f>INTBEV!L18</f>
        <v>0</v>
      </c>
      <c r="M10" s="808">
        <f>INTBEV!M18</f>
        <v>0</v>
      </c>
      <c r="N10" s="808">
        <f>INTBEV!N18</f>
        <v>39040</v>
      </c>
      <c r="O10" s="808">
        <f>INTBEV!O18</f>
        <v>47325</v>
      </c>
      <c r="P10" s="808">
        <f>INTBEV!P18</f>
        <v>0</v>
      </c>
      <c r="Q10" s="808">
        <f>INTBEV!Q18</f>
        <v>1002466</v>
      </c>
      <c r="R10" s="808">
        <f>INTBEV!R18</f>
        <v>1118575</v>
      </c>
      <c r="S10" s="808">
        <f>INTBEV!S18</f>
        <v>0</v>
      </c>
      <c r="T10" s="809">
        <f>INTBEV!T18</f>
        <v>1279850</v>
      </c>
      <c r="U10" s="1657">
        <f>INTBEV!U18</f>
        <v>1461632</v>
      </c>
      <c r="V10" s="848">
        <f>INTBEV!V18</f>
        <v>0</v>
      </c>
    </row>
    <row r="11" spans="1:22" ht="20.25">
      <c r="A11" s="850" t="s">
        <v>357</v>
      </c>
      <c r="B11" s="851"/>
      <c r="C11" s="851"/>
      <c r="D11" s="851"/>
      <c r="E11" s="852">
        <v>52200</v>
      </c>
      <c r="F11" s="854">
        <v>55485</v>
      </c>
      <c r="G11" s="852">
        <v>21193</v>
      </c>
      <c r="H11" s="851"/>
      <c r="I11" s="851"/>
      <c r="J11" s="851"/>
      <c r="K11" s="851"/>
      <c r="L11" s="851"/>
      <c r="M11" s="851"/>
      <c r="N11" s="851"/>
      <c r="O11" s="851"/>
      <c r="P11" s="851"/>
      <c r="Q11" s="853"/>
      <c r="R11" s="854"/>
      <c r="S11" s="854"/>
      <c r="T11" s="855"/>
      <c r="U11" s="1658"/>
      <c r="V11" s="856"/>
    </row>
    <row r="12" spans="1:22" ht="21.75">
      <c r="A12" s="811" t="s">
        <v>234</v>
      </c>
      <c r="B12" s="808">
        <f>INTBEV!B20</f>
        <v>3760</v>
      </c>
      <c r="C12" s="808">
        <f>INTBEV!C20</f>
        <v>3760</v>
      </c>
      <c r="D12" s="808">
        <f>INTBEV!D20</f>
        <v>0</v>
      </c>
      <c r="E12" s="808">
        <f>INTBEV!E20</f>
        <v>24335</v>
      </c>
      <c r="F12" s="808">
        <f>INTBEV!F20</f>
        <v>44229</v>
      </c>
      <c r="G12" s="808">
        <f>INTBEV!G20</f>
        <v>0</v>
      </c>
      <c r="H12" s="808">
        <f>INTBEV!H20</f>
        <v>0</v>
      </c>
      <c r="I12" s="808">
        <f>INTBEV!I20</f>
        <v>0</v>
      </c>
      <c r="J12" s="808">
        <f>INTBEV!J20</f>
        <v>0</v>
      </c>
      <c r="K12" s="808">
        <f>INTBEV!K20</f>
        <v>500</v>
      </c>
      <c r="L12" s="808">
        <f>INTBEV!L20</f>
        <v>500</v>
      </c>
      <c r="M12" s="808"/>
      <c r="N12" s="808">
        <f>INTBEV!N20</f>
        <v>7000</v>
      </c>
      <c r="O12" s="808">
        <f>INTBEV!O20</f>
        <v>9216</v>
      </c>
      <c r="P12" s="808">
        <f>INTBEV!P20</f>
        <v>0</v>
      </c>
      <c r="Q12" s="808">
        <f>INTBEV!Q20</f>
        <v>275759</v>
      </c>
      <c r="R12" s="808">
        <f>INTBEV!R20</f>
        <v>307275</v>
      </c>
      <c r="S12" s="808">
        <f>INTBEV!S20</f>
        <v>0</v>
      </c>
      <c r="T12" s="809">
        <f>INTBEV!T20</f>
        <v>311354</v>
      </c>
      <c r="U12" s="809">
        <f>INTBEV!U20</f>
        <v>364980</v>
      </c>
      <c r="V12" s="809">
        <f>INTBEV!V20</f>
        <v>0</v>
      </c>
    </row>
    <row r="13" spans="1:22" ht="21.75">
      <c r="A13" s="811" t="s">
        <v>177</v>
      </c>
      <c r="B13" s="808">
        <f>INTBEV!B21</f>
        <v>225080</v>
      </c>
      <c r="C13" s="808">
        <f>INTBEV!C21</f>
        <v>225080</v>
      </c>
      <c r="D13" s="808">
        <f>INTBEV!D21</f>
        <v>0</v>
      </c>
      <c r="E13" s="808">
        <f>INTBEV!E21</f>
        <v>0</v>
      </c>
      <c r="F13" s="808">
        <f>INTBEV!F21</f>
        <v>1051</v>
      </c>
      <c r="G13" s="808">
        <f>INTBEV!G21</f>
        <v>0</v>
      </c>
      <c r="H13" s="808">
        <f>INTBEV!H21</f>
        <v>0</v>
      </c>
      <c r="I13" s="808">
        <f>INTBEV!I21</f>
        <v>0</v>
      </c>
      <c r="J13" s="808">
        <f>INTBEV!J21</f>
        <v>0</v>
      </c>
      <c r="K13" s="808">
        <f>INTBEV!K21</f>
        <v>0</v>
      </c>
      <c r="L13" s="808">
        <f>INTBEV!L21</f>
        <v>0</v>
      </c>
      <c r="M13" s="808">
        <f>INTBEV!M21</f>
        <v>0</v>
      </c>
      <c r="N13" s="808">
        <f>INTBEV!N21</f>
        <v>1675</v>
      </c>
      <c r="O13" s="808">
        <f>INTBEV!O21</f>
        <v>1675</v>
      </c>
      <c r="P13" s="808">
        <f>INTBEV!P21</f>
        <v>0</v>
      </c>
      <c r="Q13" s="808">
        <f>INTBEV!Q21</f>
        <v>206870</v>
      </c>
      <c r="R13" s="808">
        <f>INTBEV!R21</f>
        <v>272500</v>
      </c>
      <c r="S13" s="808">
        <f>INTBEV!S21</f>
        <v>0</v>
      </c>
      <c r="T13" s="809">
        <f>INTBEV!T21</f>
        <v>433625</v>
      </c>
      <c r="U13" s="1657">
        <f>INTBEV!U21</f>
        <v>500306</v>
      </c>
      <c r="V13" s="848">
        <f>INTBEV!V21</f>
        <v>0</v>
      </c>
    </row>
    <row r="14" spans="1:22" ht="21.75">
      <c r="A14" s="811"/>
      <c r="B14" s="808">
        <f>INTBEV!B22</f>
        <v>0</v>
      </c>
      <c r="C14" s="808">
        <f>INTBEV!C22</f>
        <v>0</v>
      </c>
      <c r="D14" s="808">
        <f>INTBEV!D22</f>
        <v>0</v>
      </c>
      <c r="E14" s="808">
        <f>INTBEV!E22</f>
        <v>0</v>
      </c>
      <c r="F14" s="808">
        <f>INTBEV!F22</f>
        <v>0</v>
      </c>
      <c r="G14" s="808">
        <f>INTBEV!G22</f>
        <v>0</v>
      </c>
      <c r="H14" s="808">
        <f>INTBEV!H22</f>
        <v>0</v>
      </c>
      <c r="I14" s="808">
        <f>INTBEV!I22</f>
        <v>0</v>
      </c>
      <c r="J14" s="808">
        <f>INTBEV!J22</f>
        <v>0</v>
      </c>
      <c r="K14" s="808">
        <f>INTBEV!K22</f>
        <v>0</v>
      </c>
      <c r="L14" s="808">
        <f>INTBEV!L22</f>
        <v>0</v>
      </c>
      <c r="M14" s="808">
        <f>INTBEV!M22</f>
        <v>0</v>
      </c>
      <c r="N14" s="808">
        <f>INTBEV!N22</f>
        <v>0</v>
      </c>
      <c r="O14" s="808">
        <f>INTBEV!O22</f>
        <v>0</v>
      </c>
      <c r="P14" s="808">
        <f>INTBEV!P22</f>
        <v>0</v>
      </c>
      <c r="Q14" s="808">
        <f>INTBEV!Q22</f>
        <v>0</v>
      </c>
      <c r="R14" s="808">
        <f>INTBEV!R22</f>
        <v>0</v>
      </c>
      <c r="S14" s="808">
        <f>INTBEV!S22</f>
        <v>0</v>
      </c>
      <c r="T14" s="809">
        <f>INTBEV!T22</f>
        <v>0</v>
      </c>
      <c r="U14" s="1657">
        <f>INTBEV!U22</f>
        <v>0</v>
      </c>
      <c r="V14" s="848">
        <f>INTBEV!V22</f>
        <v>0</v>
      </c>
    </row>
    <row r="15" spans="1:22" ht="22.5" thickBot="1">
      <c r="A15" s="857" t="s">
        <v>362</v>
      </c>
      <c r="B15" s="808">
        <f>SUM(B10:B14)</f>
        <v>385640</v>
      </c>
      <c r="C15" s="815">
        <f>SUM(C10:C14)</f>
        <v>388055</v>
      </c>
      <c r="D15" s="815">
        <f>SUM(D10:D14)</f>
        <v>0</v>
      </c>
      <c r="E15" s="815">
        <f>SUM(E10:E14)-E11</f>
        <v>105879</v>
      </c>
      <c r="F15" s="815">
        <f>SUM(F10:F14)-F11</f>
        <v>181397</v>
      </c>
      <c r="G15" s="815">
        <f>SUM(G10:G14)-G11</f>
        <v>0</v>
      </c>
      <c r="H15" s="808">
        <f t="shared" ref="H15:P15" si="0">SUM(H10:H14)</f>
        <v>0</v>
      </c>
      <c r="I15" s="815">
        <f t="shared" si="0"/>
        <v>400</v>
      </c>
      <c r="J15" s="815">
        <f t="shared" si="0"/>
        <v>0</v>
      </c>
      <c r="K15" s="815">
        <f t="shared" si="0"/>
        <v>500</v>
      </c>
      <c r="L15" s="815">
        <f t="shared" si="0"/>
        <v>500</v>
      </c>
      <c r="M15" s="815">
        <f t="shared" si="0"/>
        <v>0</v>
      </c>
      <c r="N15" s="815">
        <f t="shared" si="0"/>
        <v>47715</v>
      </c>
      <c r="O15" s="815">
        <f t="shared" si="0"/>
        <v>58216</v>
      </c>
      <c r="P15" s="815">
        <f t="shared" si="0"/>
        <v>0</v>
      </c>
      <c r="Q15" s="858">
        <f>SUM(Q10:Q14)-Q11</f>
        <v>1485095</v>
      </c>
      <c r="R15" s="815">
        <f>SUM(R10:R14)-R11</f>
        <v>1698350</v>
      </c>
      <c r="S15" s="815">
        <f>SUM(S10:S14)-S11</f>
        <v>0</v>
      </c>
      <c r="T15" s="809">
        <f>SUM(T10:T14)</f>
        <v>2024829</v>
      </c>
      <c r="U15" s="1659">
        <f>SUM(U10:U14)</f>
        <v>2326918</v>
      </c>
      <c r="V15" s="860">
        <f>SUM(V10:V14)</f>
        <v>0</v>
      </c>
    </row>
    <row r="16" spans="1:22" ht="21" thickBot="1">
      <c r="A16" s="819" t="s">
        <v>357</v>
      </c>
      <c r="B16" s="820"/>
      <c r="C16" s="820"/>
      <c r="D16" s="820"/>
      <c r="E16" s="821">
        <v>52200</v>
      </c>
      <c r="F16" s="863">
        <v>55485</v>
      </c>
      <c r="G16" s="863">
        <v>29767</v>
      </c>
      <c r="H16" s="820"/>
      <c r="I16" s="820"/>
      <c r="J16" s="820"/>
      <c r="K16" s="820"/>
      <c r="L16" s="820"/>
      <c r="M16" s="820"/>
      <c r="N16" s="820"/>
      <c r="O16" s="820"/>
      <c r="P16" s="820"/>
      <c r="Q16" s="861"/>
      <c r="R16" s="862"/>
      <c r="S16" s="863"/>
      <c r="T16" s="864"/>
      <c r="U16" s="865"/>
      <c r="V16" s="825"/>
    </row>
    <row r="17" spans="1:22" ht="21.75">
      <c r="A17" s="866"/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</row>
    <row r="18" spans="1:22" ht="22.5" hidden="1" thickBot="1">
      <c r="A18" s="857"/>
      <c r="B18" s="815"/>
      <c r="C18" s="815"/>
      <c r="D18" s="815">
        <f>INTBEV!D27</f>
        <v>0</v>
      </c>
      <c r="E18" s="815"/>
      <c r="F18" s="815"/>
      <c r="G18" s="815">
        <f>INTBEV!G27</f>
        <v>0</v>
      </c>
      <c r="H18" s="815"/>
      <c r="I18" s="815"/>
      <c r="J18" s="815">
        <f>INTBEV!J27</f>
        <v>0</v>
      </c>
      <c r="K18" s="815"/>
      <c r="L18" s="815"/>
      <c r="M18" s="815">
        <f>INTBEV!M27</f>
        <v>0</v>
      </c>
      <c r="N18" s="815"/>
      <c r="O18" s="815"/>
      <c r="P18" s="815">
        <f>INTBEV!P27</f>
        <v>0</v>
      </c>
      <c r="Q18" s="815"/>
      <c r="R18" s="815"/>
      <c r="S18" s="815">
        <f>INTBEV!S27</f>
        <v>0</v>
      </c>
      <c r="T18" s="816"/>
      <c r="U18" s="859"/>
      <c r="V18" s="868">
        <f>INTBEV!V27</f>
        <v>0</v>
      </c>
    </row>
    <row r="19" spans="1:22" ht="20.25">
      <c r="B19" s="869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69"/>
      <c r="N19" s="869"/>
      <c r="O19" s="869"/>
      <c r="P19" s="869"/>
      <c r="Q19" s="869"/>
      <c r="R19" s="869"/>
      <c r="S19" s="869"/>
      <c r="T19" s="869"/>
      <c r="U19" s="870"/>
    </row>
    <row r="20" spans="1:22" ht="21.75" hidden="1">
      <c r="A20" s="871" t="s">
        <v>485</v>
      </c>
      <c r="B20" s="872">
        <f t="shared" ref="B20:V20" si="1">B15+B18</f>
        <v>385640</v>
      </c>
      <c r="C20" s="869">
        <f t="shared" si="1"/>
        <v>388055</v>
      </c>
      <c r="D20" s="869">
        <f t="shared" si="1"/>
        <v>0</v>
      </c>
      <c r="E20" s="869">
        <f t="shared" si="1"/>
        <v>105879</v>
      </c>
      <c r="F20" s="869">
        <f t="shared" si="1"/>
        <v>181397</v>
      </c>
      <c r="G20" s="869">
        <f t="shared" si="1"/>
        <v>0</v>
      </c>
      <c r="H20" s="872">
        <f t="shared" si="1"/>
        <v>0</v>
      </c>
      <c r="I20" s="869">
        <f t="shared" si="1"/>
        <v>400</v>
      </c>
      <c r="J20" s="869">
        <f t="shared" si="1"/>
        <v>0</v>
      </c>
      <c r="K20" s="869">
        <f t="shared" si="1"/>
        <v>500</v>
      </c>
      <c r="L20" s="869">
        <f t="shared" si="1"/>
        <v>500</v>
      </c>
      <c r="M20" s="869">
        <f t="shared" si="1"/>
        <v>0</v>
      </c>
      <c r="N20" s="869">
        <f t="shared" si="1"/>
        <v>47715</v>
      </c>
      <c r="O20" s="869">
        <f t="shared" si="1"/>
        <v>58216</v>
      </c>
      <c r="P20" s="869">
        <f t="shared" si="1"/>
        <v>0</v>
      </c>
      <c r="Q20" s="872">
        <f t="shared" si="1"/>
        <v>1485095</v>
      </c>
      <c r="R20" s="872">
        <f t="shared" si="1"/>
        <v>1698350</v>
      </c>
      <c r="S20" s="869">
        <f t="shared" si="1"/>
        <v>0</v>
      </c>
      <c r="T20" s="872">
        <f t="shared" si="1"/>
        <v>2024829</v>
      </c>
      <c r="U20" s="873">
        <f t="shared" si="1"/>
        <v>2326918</v>
      </c>
      <c r="V20" s="831">
        <f t="shared" si="1"/>
        <v>0</v>
      </c>
    </row>
    <row r="21" spans="1:22" ht="20.25">
      <c r="A21" s="874"/>
      <c r="B21" s="875"/>
      <c r="C21" s="875"/>
      <c r="D21" s="875"/>
      <c r="E21" s="875"/>
      <c r="F21" s="875"/>
      <c r="G21" s="875"/>
      <c r="H21" s="875"/>
      <c r="I21" s="875"/>
      <c r="J21" s="875"/>
      <c r="K21" s="875"/>
      <c r="L21" s="875"/>
      <c r="M21" s="875"/>
      <c r="N21" s="875"/>
      <c r="O21" s="875"/>
      <c r="P21" s="875"/>
      <c r="Q21" s="872"/>
      <c r="R21" s="872"/>
      <c r="S21" s="875">
        <v>2171969</v>
      </c>
      <c r="T21" s="870"/>
      <c r="U21" s="870"/>
    </row>
    <row r="22" spans="1:22" ht="20.25">
      <c r="A22" s="874"/>
      <c r="B22" s="875"/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2"/>
      <c r="R22" s="872"/>
      <c r="S22" s="875"/>
      <c r="T22" s="870"/>
      <c r="U22" s="870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1" firstPageNumber="35" orientation="landscape" useFirstPageNumber="1" horizontalDpi="4294967292" r:id="rId1"/>
  <headerFooter alignWithMargins="0">
    <oddHeader>&amp;R&amp;17&amp;P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Y27"/>
  <sheetViews>
    <sheetView workbookViewId="0">
      <selection activeCell="Q7" sqref="Q7"/>
    </sheetView>
  </sheetViews>
  <sheetFormatPr defaultColWidth="9.140625" defaultRowHeight="12.75"/>
  <cols>
    <col min="1" max="1" width="36.5703125" style="2" customWidth="1"/>
    <col min="2" max="2" width="15" style="2" customWidth="1"/>
    <col min="3" max="3" width="12.5703125" style="2" customWidth="1"/>
    <col min="4" max="4" width="12.85546875" style="2" hidden="1" customWidth="1"/>
    <col min="5" max="5" width="18" style="2" customWidth="1"/>
    <col min="6" max="6" width="13.5703125" style="2" customWidth="1"/>
    <col min="7" max="7" width="10.5703125" style="2" hidden="1" customWidth="1"/>
    <col min="8" max="8" width="13.28515625" style="2" customWidth="1"/>
    <col min="9" max="9" width="13.5703125" style="2" customWidth="1"/>
    <col min="10" max="10" width="12.42578125" style="2" hidden="1" customWidth="1"/>
    <col min="11" max="11" width="13.5703125" style="2" customWidth="1"/>
    <col min="12" max="12" width="7.5703125" style="2" customWidth="1"/>
    <col min="13" max="13" width="6.5703125" style="2" hidden="1" customWidth="1"/>
    <col min="14" max="14" width="11.5703125" style="2" customWidth="1"/>
    <col min="15" max="15" width="7.5703125" style="2" customWidth="1"/>
    <col min="16" max="16" width="6.5703125" style="2" hidden="1" customWidth="1"/>
    <col min="17" max="17" width="13.42578125" style="2" customWidth="1"/>
    <col min="18" max="18" width="8.5703125" style="2" customWidth="1"/>
    <col min="19" max="19" width="8.5703125" style="2" hidden="1" customWidth="1"/>
    <col min="20" max="20" width="16.140625" style="2" customWidth="1"/>
    <col min="21" max="21" width="11.5703125" style="2" customWidth="1"/>
    <col min="22" max="22" width="7.5703125" style="2" hidden="1" customWidth="1"/>
    <col min="23" max="23" width="15.5703125" style="2" customWidth="1"/>
    <col min="24" max="24" width="16" style="2" customWidth="1"/>
    <col min="25" max="25" width="12.140625" style="2" hidden="1" customWidth="1"/>
    <col min="26" max="16384" width="9.140625" style="2"/>
  </cols>
  <sheetData>
    <row r="2" spans="1:25">
      <c r="A2" s="1"/>
    </row>
    <row r="4" spans="1:25" ht="40.5" customHeight="1">
      <c r="A4" s="1904" t="s">
        <v>901</v>
      </c>
      <c r="B4" s="1904"/>
      <c r="C4" s="1904"/>
      <c r="D4" s="1904"/>
      <c r="E4" s="1904"/>
      <c r="F4" s="1904"/>
      <c r="G4" s="1904"/>
      <c r="H4" s="1904"/>
      <c r="I4" s="1904"/>
      <c r="J4" s="1904"/>
      <c r="K4" s="1904"/>
      <c r="L4" s="1904"/>
      <c r="M4" s="1904"/>
      <c r="N4" s="1904"/>
      <c r="O4" s="1904"/>
      <c r="P4" s="1904"/>
      <c r="Q4" s="1904"/>
      <c r="R4" s="1904"/>
      <c r="S4" s="1904"/>
      <c r="T4" s="1904"/>
      <c r="U4" s="1904"/>
      <c r="V4" s="1904"/>
      <c r="W4" s="1904"/>
      <c r="X4" s="876"/>
      <c r="Y4" s="876"/>
    </row>
    <row r="6" spans="1:25" ht="19.5" thickBot="1">
      <c r="A6" s="1" t="s">
        <v>486</v>
      </c>
      <c r="B6" s="877"/>
      <c r="C6" s="877"/>
      <c r="D6" s="877"/>
      <c r="E6" s="877"/>
      <c r="F6" s="877"/>
      <c r="G6" s="877"/>
      <c r="H6" s="877"/>
      <c r="I6" s="790"/>
      <c r="J6" s="877"/>
      <c r="K6" s="877"/>
      <c r="L6" s="877"/>
      <c r="M6" s="877"/>
      <c r="N6" s="877"/>
      <c r="O6" s="877"/>
      <c r="P6" s="877"/>
      <c r="Q6" s="1" t="s">
        <v>1013</v>
      </c>
      <c r="R6" s="877"/>
      <c r="S6" s="877"/>
      <c r="T6" s="878"/>
      <c r="U6" s="877"/>
      <c r="V6" s="877"/>
      <c r="W6" s="877" t="s">
        <v>529</v>
      </c>
      <c r="X6" s="877"/>
      <c r="Y6" s="877"/>
    </row>
    <row r="7" spans="1:25" ht="93.75" customHeight="1">
      <c r="A7" s="879" t="s">
        <v>591</v>
      </c>
      <c r="B7" s="1067" t="s">
        <v>488</v>
      </c>
      <c r="C7" s="1068"/>
      <c r="D7" s="880"/>
      <c r="E7" s="1067" t="s">
        <v>32</v>
      </c>
      <c r="F7" s="1068"/>
      <c r="G7" s="880"/>
      <c r="H7" s="1067" t="s">
        <v>490</v>
      </c>
      <c r="I7" s="1068"/>
      <c r="J7" s="880"/>
      <c r="K7" s="1067" t="s">
        <v>707</v>
      </c>
      <c r="L7" s="1068"/>
      <c r="M7" s="880"/>
      <c r="N7" s="1065" t="s">
        <v>711</v>
      </c>
      <c r="O7" s="1066"/>
      <c r="P7" s="880"/>
      <c r="Q7" s="1067" t="s">
        <v>491</v>
      </c>
      <c r="R7" s="1068"/>
      <c r="S7" s="880"/>
      <c r="T7" s="1067" t="s">
        <v>492</v>
      </c>
      <c r="U7" s="1068"/>
      <c r="V7" s="881"/>
      <c r="W7" s="882" t="s">
        <v>493</v>
      </c>
      <c r="X7" s="883"/>
      <c r="Y7" s="884"/>
    </row>
    <row r="8" spans="1:25" ht="18.75">
      <c r="A8" s="813"/>
      <c r="B8" s="885" t="s">
        <v>348</v>
      </c>
      <c r="C8" s="885" t="s">
        <v>349</v>
      </c>
      <c r="D8" s="885" t="s">
        <v>350</v>
      </c>
      <c r="E8" s="885" t="s">
        <v>348</v>
      </c>
      <c r="F8" s="885" t="s">
        <v>349</v>
      </c>
      <c r="G8" s="885" t="s">
        <v>350</v>
      </c>
      <c r="H8" s="885" t="s">
        <v>348</v>
      </c>
      <c r="I8" s="885" t="s">
        <v>349</v>
      </c>
      <c r="J8" s="885" t="s">
        <v>350</v>
      </c>
      <c r="K8" s="885" t="s">
        <v>348</v>
      </c>
      <c r="L8" s="885" t="s">
        <v>349</v>
      </c>
      <c r="M8" s="885" t="s">
        <v>350</v>
      </c>
      <c r="N8" s="885" t="s">
        <v>348</v>
      </c>
      <c r="O8" s="885" t="s">
        <v>349</v>
      </c>
      <c r="P8" s="885" t="s">
        <v>350</v>
      </c>
      <c r="Q8" s="885" t="s">
        <v>348</v>
      </c>
      <c r="R8" s="885" t="s">
        <v>349</v>
      </c>
      <c r="S8" s="885" t="s">
        <v>350</v>
      </c>
      <c r="T8" s="885" t="s">
        <v>348</v>
      </c>
      <c r="U8" s="885" t="s">
        <v>349</v>
      </c>
      <c r="V8" s="885" t="s">
        <v>350</v>
      </c>
      <c r="W8" s="886" t="s">
        <v>348</v>
      </c>
      <c r="X8" s="887" t="s">
        <v>349</v>
      </c>
      <c r="Y8" s="887" t="s">
        <v>350</v>
      </c>
    </row>
    <row r="9" spans="1:25" ht="20.25">
      <c r="A9" s="813" t="s">
        <v>293</v>
      </c>
      <c r="B9" s="808">
        <f>INTKIAD!B5</f>
        <v>50337</v>
      </c>
      <c r="C9" s="888">
        <f>INTKIAD!C5</f>
        <v>51751</v>
      </c>
      <c r="D9" s="888">
        <f>INTKIAD!D5</f>
        <v>0</v>
      </c>
      <c r="E9" s="808">
        <f>INTKIAD!E5</f>
        <v>9937</v>
      </c>
      <c r="F9" s="888">
        <f>INTKIAD!F5</f>
        <v>10178</v>
      </c>
      <c r="G9" s="888">
        <f>INTKIAD!G5</f>
        <v>0</v>
      </c>
      <c r="H9" s="808">
        <f>INTKIAD!H5</f>
        <v>9240</v>
      </c>
      <c r="I9" s="888">
        <f>INTKIAD!I5</f>
        <v>9723</v>
      </c>
      <c r="J9" s="888">
        <f>INTKIAD!J5</f>
        <v>0</v>
      </c>
      <c r="K9" s="888">
        <f>INTKIAD!K5</f>
        <v>0</v>
      </c>
      <c r="L9" s="888">
        <f>INTKIAD!L5</f>
        <v>0</v>
      </c>
      <c r="M9" s="888">
        <f>INTKIAD!M5</f>
        <v>0</v>
      </c>
      <c r="N9" s="888"/>
      <c r="O9" s="888"/>
      <c r="P9" s="888"/>
      <c r="Q9" s="888">
        <f>INTKIAD!N5</f>
        <v>0</v>
      </c>
      <c r="R9" s="888">
        <f>INTKIAD!O5</f>
        <v>0</v>
      </c>
      <c r="S9" s="888">
        <f>INTKIAD!P5</f>
        <v>0</v>
      </c>
      <c r="T9" s="888">
        <f>INTKIAD!Q5</f>
        <v>1000</v>
      </c>
      <c r="U9" s="888">
        <f>INTKIAD!R5</f>
        <v>1000</v>
      </c>
      <c r="V9" s="888">
        <f>INTKIAD!S5</f>
        <v>0</v>
      </c>
      <c r="W9" s="809">
        <f>INTKIAD!T5</f>
        <v>70514</v>
      </c>
      <c r="X9" s="889">
        <f>INTKIAD!U5</f>
        <v>72652</v>
      </c>
      <c r="Y9" s="887">
        <f>INTKIAD!V5+P9</f>
        <v>0</v>
      </c>
    </row>
    <row r="10" spans="1:25" ht="20.25">
      <c r="A10" s="813" t="s">
        <v>351</v>
      </c>
      <c r="B10" s="808">
        <f>INTKIAD!B6</f>
        <v>274752</v>
      </c>
      <c r="C10" s="888">
        <f>INTKIAD!C6</f>
        <v>275519</v>
      </c>
      <c r="D10" s="888">
        <f>INTKIAD!D6</f>
        <v>0</v>
      </c>
      <c r="E10" s="808">
        <f>INTKIAD!E6</f>
        <v>54553</v>
      </c>
      <c r="F10" s="888">
        <f>INTKIAD!F6</f>
        <v>54695</v>
      </c>
      <c r="G10" s="888">
        <f>INTKIAD!G6</f>
        <v>0</v>
      </c>
      <c r="H10" s="808">
        <f>INTKIAD!H6</f>
        <v>21109</v>
      </c>
      <c r="I10" s="888">
        <f>INTKIAD!I6</f>
        <v>22349</v>
      </c>
      <c r="J10" s="888">
        <f>INTKIAD!J6</f>
        <v>0</v>
      </c>
      <c r="K10" s="888">
        <f>INTKIAD!K6</f>
        <v>0</v>
      </c>
      <c r="L10" s="888">
        <f>INTKIAD!L6</f>
        <v>0</v>
      </c>
      <c r="M10" s="888">
        <f>INTKIAD!M11</f>
        <v>0</v>
      </c>
      <c r="N10" s="888"/>
      <c r="O10" s="888"/>
      <c r="P10" s="888"/>
      <c r="Q10" s="888">
        <v>0</v>
      </c>
      <c r="R10" s="888">
        <f>INTKIAD!O11</f>
        <v>0</v>
      </c>
      <c r="S10" s="888"/>
      <c r="T10" s="888">
        <f>INTKIAD!Q6</f>
        <v>4445</v>
      </c>
      <c r="U10" s="888">
        <f>INTKIAD!R6</f>
        <v>13897</v>
      </c>
      <c r="V10" s="888">
        <f>INTKIAD!S6</f>
        <v>0</v>
      </c>
      <c r="W10" s="809">
        <f>INTKIAD!T6</f>
        <v>354859</v>
      </c>
      <c r="X10" s="889">
        <f>INTKIAD!U6</f>
        <v>366460</v>
      </c>
      <c r="Y10" s="887">
        <f>INTKIAD!V6+P10</f>
        <v>0</v>
      </c>
    </row>
    <row r="11" spans="1:25" ht="20.25">
      <c r="A11" s="813" t="s">
        <v>352</v>
      </c>
      <c r="B11" s="808">
        <f>INTKIAD!B7</f>
        <v>67037</v>
      </c>
      <c r="C11" s="888">
        <f>INTKIAD!C$7</f>
        <v>77437</v>
      </c>
      <c r="D11" s="888">
        <f>INTKIAD!D7</f>
        <v>0</v>
      </c>
      <c r="E11" s="808">
        <f>INTKIAD!E7</f>
        <v>13191</v>
      </c>
      <c r="F11" s="888">
        <f>INTKIAD!F7</f>
        <v>15028</v>
      </c>
      <c r="G11" s="888">
        <f>INTKIAD!G7</f>
        <v>0</v>
      </c>
      <c r="H11" s="808">
        <f>INTKIAD!H7</f>
        <v>23513</v>
      </c>
      <c r="I11" s="888">
        <f>INTKIAD!I7</f>
        <v>32297</v>
      </c>
      <c r="J11" s="888">
        <f>INTKIAD!J7</f>
        <v>0</v>
      </c>
      <c r="K11" s="888">
        <f>INTKIAD!K7</f>
        <v>0</v>
      </c>
      <c r="L11" s="888">
        <f>INTKIAD!L7</f>
        <v>0</v>
      </c>
      <c r="M11" s="888">
        <f>INTKIAD!M15</f>
        <v>0</v>
      </c>
      <c r="N11" s="888"/>
      <c r="O11" s="888"/>
      <c r="P11" s="888"/>
      <c r="Q11" s="888">
        <f>INTKIAD!N7</f>
        <v>0</v>
      </c>
      <c r="R11" s="888">
        <f>INTKIAD!O7</f>
        <v>0</v>
      </c>
      <c r="S11" s="888">
        <f>INTKIAD!P7</f>
        <v>0</v>
      </c>
      <c r="T11" s="888">
        <f>INTKIAD!Q7</f>
        <v>1207</v>
      </c>
      <c r="U11" s="888">
        <f>INTKIAD!R7</f>
        <v>7207</v>
      </c>
      <c r="V11" s="888">
        <f>INTKIAD!S7</f>
        <v>0</v>
      </c>
      <c r="W11" s="809">
        <f>INTKIAD!T7</f>
        <v>104948</v>
      </c>
      <c r="X11" s="889">
        <f>INTKIAD!U7</f>
        <v>131969</v>
      </c>
      <c r="Y11" s="887">
        <f>INTKIAD!V7+P11</f>
        <v>0</v>
      </c>
    </row>
    <row r="12" spans="1:25" ht="20.25">
      <c r="A12" s="1173" t="s">
        <v>788</v>
      </c>
      <c r="B12" s="808">
        <f>INTKIAD!B8</f>
        <v>49315</v>
      </c>
      <c r="C12" s="808">
        <f>INTKIAD!C8</f>
        <v>51193</v>
      </c>
      <c r="D12" s="888"/>
      <c r="E12" s="808">
        <f>INTKIAD!E8</f>
        <v>9685</v>
      </c>
      <c r="F12" s="808">
        <f>INTKIAD!F8</f>
        <v>10016</v>
      </c>
      <c r="G12" s="888"/>
      <c r="H12" s="808">
        <f>INTKIAD!H8</f>
        <v>30455</v>
      </c>
      <c r="I12" s="808">
        <f>INTKIAD!I8</f>
        <v>63455</v>
      </c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>
        <f>INTKIAD!Q8</f>
        <v>2667</v>
      </c>
      <c r="U12" s="888">
        <f>INTKIAD!R8</f>
        <v>10667</v>
      </c>
      <c r="V12" s="888"/>
      <c r="W12" s="809">
        <f>INTKIAD!T8</f>
        <v>92122</v>
      </c>
      <c r="X12" s="809">
        <f>INTKIAD!U8</f>
        <v>135331</v>
      </c>
      <c r="Y12" s="887"/>
    </row>
    <row r="13" spans="1:25" ht="20.25">
      <c r="A13" s="1173" t="s">
        <v>787</v>
      </c>
      <c r="B13" s="808">
        <f>INTKIAD!B9</f>
        <v>16761</v>
      </c>
      <c r="C13" s="808">
        <f>INTKIAD!C9</f>
        <v>16761</v>
      </c>
      <c r="D13" s="808">
        <f>INTKIAD!D9</f>
        <v>0</v>
      </c>
      <c r="E13" s="808">
        <f>INTKIAD!E9</f>
        <v>3407</v>
      </c>
      <c r="F13" s="808">
        <f>INTKIAD!F9</f>
        <v>3407</v>
      </c>
      <c r="G13" s="888"/>
      <c r="H13" s="808">
        <f>INTKIAD!H9</f>
        <v>16186</v>
      </c>
      <c r="I13" s="808">
        <f>INTKIAD!I9</f>
        <v>18186</v>
      </c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>
        <f>INTKIAD!Q9</f>
        <v>490</v>
      </c>
      <c r="U13" s="888">
        <f>INTKIAD!R9</f>
        <v>490</v>
      </c>
      <c r="V13" s="888"/>
      <c r="W13" s="809">
        <f>INTKIAD!T9</f>
        <v>36844</v>
      </c>
      <c r="X13" s="809">
        <f>INTKIAD!U9</f>
        <v>38844</v>
      </c>
      <c r="Y13" s="887"/>
    </row>
    <row r="14" spans="1:25" ht="20.25">
      <c r="A14" s="1696" t="s">
        <v>786</v>
      </c>
      <c r="B14" s="808">
        <f>INTKIAD!B10</f>
        <v>31431</v>
      </c>
      <c r="C14" s="808">
        <f>INTKIAD!C10</f>
        <v>62850</v>
      </c>
      <c r="D14" s="808" t="e">
        <f>INTKIAD!#REF!</f>
        <v>#REF!</v>
      </c>
      <c r="E14" s="808">
        <f>INTKIAD!E10</f>
        <v>3065</v>
      </c>
      <c r="F14" s="808">
        <f>INTKIAD!F10</f>
        <v>5747</v>
      </c>
      <c r="G14" s="808" t="e">
        <f>INTKIAD!#REF!</f>
        <v>#REF!</v>
      </c>
      <c r="H14" s="808">
        <f>INTKIAD!H10</f>
        <v>0</v>
      </c>
      <c r="I14" s="808"/>
      <c r="J14" s="808" t="e">
        <f>INTKIAD!#REF!</f>
        <v>#REF!</v>
      </c>
      <c r="K14" s="888"/>
      <c r="L14" s="888"/>
      <c r="M14" s="888"/>
      <c r="N14" s="888"/>
      <c r="O14" s="888"/>
      <c r="P14" s="888"/>
      <c r="Q14" s="888"/>
      <c r="R14" s="888"/>
      <c r="S14" s="888"/>
      <c r="T14" s="888">
        <f>INTKIAD!Q10</f>
        <v>0</v>
      </c>
      <c r="U14" s="888"/>
      <c r="V14" s="888"/>
      <c r="W14" s="809">
        <f>INTKIAD!T10</f>
        <v>34496</v>
      </c>
      <c r="X14" s="809">
        <f>INTKIAD!U10</f>
        <v>71017</v>
      </c>
      <c r="Y14" s="887" t="e">
        <f>INTKIAD!#REF!+P14</f>
        <v>#REF!</v>
      </c>
    </row>
    <row r="15" spans="1:25" ht="20.25">
      <c r="A15" s="1174" t="s">
        <v>466</v>
      </c>
      <c r="B15" s="808">
        <f>INTKIAD!B11</f>
        <v>5653</v>
      </c>
      <c r="C15" s="808">
        <f>INTKIAD!C11</f>
        <v>7374</v>
      </c>
      <c r="D15" s="808">
        <f>INTKIAD!D11</f>
        <v>0</v>
      </c>
      <c r="E15" s="808">
        <f>INTKIAD!E11</f>
        <v>1120</v>
      </c>
      <c r="F15" s="808">
        <f>INTKIAD!F11</f>
        <v>1443</v>
      </c>
      <c r="G15" s="808">
        <f>INTKIAD!G11</f>
        <v>0</v>
      </c>
      <c r="H15" s="808">
        <f>INTKIAD!H11</f>
        <v>24634</v>
      </c>
      <c r="I15" s="808">
        <f>INTKIAD!I11</f>
        <v>25184</v>
      </c>
      <c r="J15" s="808">
        <f>INTKIAD!J11</f>
        <v>0</v>
      </c>
      <c r="K15" s="888">
        <f>INTKIAD!K11</f>
        <v>0</v>
      </c>
      <c r="L15" s="888">
        <f>INTKIAD!L11</f>
        <v>0</v>
      </c>
      <c r="M15" s="888"/>
      <c r="N15" s="888"/>
      <c r="O15" s="888"/>
      <c r="P15" s="888"/>
      <c r="Q15" s="888"/>
      <c r="R15" s="888"/>
      <c r="S15" s="888"/>
      <c r="T15" s="888">
        <f>INTKIAD!Q11</f>
        <v>1877</v>
      </c>
      <c r="U15" s="888">
        <f>INTKIAD!R11</f>
        <v>4447</v>
      </c>
      <c r="V15" s="888"/>
      <c r="W15" s="809">
        <f>INTKIAD!T11</f>
        <v>33284</v>
      </c>
      <c r="X15" s="809">
        <f>INTKIAD!U11</f>
        <v>38448</v>
      </c>
      <c r="Y15" s="887">
        <f>INTKIAD!V11+P15</f>
        <v>0</v>
      </c>
    </row>
    <row r="16" spans="1:25" ht="20.25">
      <c r="A16" s="1174" t="s">
        <v>469</v>
      </c>
      <c r="B16" s="808">
        <f>INTKIAD!B12</f>
        <v>85183</v>
      </c>
      <c r="C16" s="808">
        <f>INTKIAD!C12</f>
        <v>86315</v>
      </c>
      <c r="D16" s="808">
        <f>INTKIAD!D12</f>
        <v>0</v>
      </c>
      <c r="E16" s="808">
        <f>INTKIAD!E12</f>
        <v>16622</v>
      </c>
      <c r="F16" s="808">
        <f>INTKIAD!F12</f>
        <v>16864</v>
      </c>
      <c r="G16" s="808">
        <f>INTKIAD!G12</f>
        <v>0</v>
      </c>
      <c r="H16" s="808">
        <f>INTKIAD!H12</f>
        <v>160736</v>
      </c>
      <c r="I16" s="808">
        <f>INTKIAD!I12</f>
        <v>161122</v>
      </c>
      <c r="J16" s="808">
        <f>INTKIAD!J12</f>
        <v>0</v>
      </c>
      <c r="K16" s="888">
        <f>INTKIAD!K12</f>
        <v>0</v>
      </c>
      <c r="L16" s="888">
        <f>INTKIAD!L12</f>
        <v>0</v>
      </c>
      <c r="M16" s="888"/>
      <c r="N16" s="888"/>
      <c r="O16" s="888"/>
      <c r="P16" s="888"/>
      <c r="Q16" s="888"/>
      <c r="R16" s="888"/>
      <c r="S16" s="888"/>
      <c r="T16" s="888">
        <f>INTKIAD!Q12</f>
        <v>1713</v>
      </c>
      <c r="U16" s="888">
        <f>INTKIAD!R12</f>
        <v>1780</v>
      </c>
      <c r="V16" s="888"/>
      <c r="W16" s="809">
        <f>INTKIAD!T12</f>
        <v>264254</v>
      </c>
      <c r="X16" s="809">
        <f>INTKIAD!U12</f>
        <v>266081</v>
      </c>
      <c r="Y16" s="887">
        <f>INTKIAD!V12+P16</f>
        <v>0</v>
      </c>
    </row>
    <row r="17" spans="1:25" ht="20.25">
      <c r="A17" s="1627" t="s">
        <v>674</v>
      </c>
      <c r="B17" s="808">
        <f>INTKIAD!B13</f>
        <v>37495</v>
      </c>
      <c r="C17" s="808">
        <f>INTKIAD!C13</f>
        <v>51000</v>
      </c>
      <c r="D17" s="808">
        <f>INTKIAD!D13</f>
        <v>0</v>
      </c>
      <c r="E17" s="808">
        <f>INTKIAD!E13</f>
        <v>7350</v>
      </c>
      <c r="F17" s="808">
        <f>INTKIAD!F13</f>
        <v>9769</v>
      </c>
      <c r="G17" s="808">
        <f>INTKIAD!G13</f>
        <v>0</v>
      </c>
      <c r="H17" s="808">
        <f>INTKIAD!H13</f>
        <v>3942</v>
      </c>
      <c r="I17" s="808">
        <f>INTKIAD!I13</f>
        <v>5322</v>
      </c>
      <c r="J17" s="808">
        <f>INTKIAD!J13</f>
        <v>0</v>
      </c>
      <c r="K17" s="888">
        <f>INTKIAD!K13</f>
        <v>0</v>
      </c>
      <c r="L17" s="888">
        <f>INTKIAD!L13</f>
        <v>0</v>
      </c>
      <c r="M17" s="888"/>
      <c r="N17" s="888"/>
      <c r="O17" s="888"/>
      <c r="P17" s="888"/>
      <c r="Q17" s="888"/>
      <c r="R17" s="888"/>
      <c r="S17" s="888"/>
      <c r="T17" s="888">
        <f>INTKIAD!Q13</f>
        <v>65</v>
      </c>
      <c r="U17" s="888">
        <f>INTKIAD!R13</f>
        <v>4875</v>
      </c>
      <c r="V17" s="888"/>
      <c r="W17" s="809">
        <f>INTKIAD!T13</f>
        <v>48852</v>
      </c>
      <c r="X17" s="809">
        <f>INTKIAD!U13</f>
        <v>70966</v>
      </c>
      <c r="Y17" s="887">
        <f>INTKIAD!V13+P17</f>
        <v>0</v>
      </c>
    </row>
    <row r="18" spans="1:25" ht="20.25">
      <c r="A18" s="1174" t="s">
        <v>470</v>
      </c>
      <c r="B18" s="808">
        <f>INTKIAD!B14</f>
        <v>0</v>
      </c>
      <c r="C18" s="888"/>
      <c r="D18" s="888"/>
      <c r="E18" s="808">
        <f>INTKIAD!E14</f>
        <v>0</v>
      </c>
      <c r="F18" s="888"/>
      <c r="G18" s="888"/>
      <c r="H18" s="808">
        <f>INTKIAD!H14</f>
        <v>11046</v>
      </c>
      <c r="I18" s="808">
        <f>INTKIAD!I14</f>
        <v>9696</v>
      </c>
      <c r="J18" s="808">
        <f>INTKIAD!J14</f>
        <v>0</v>
      </c>
      <c r="K18" s="888">
        <f>INTKIAD!K14</f>
        <v>0</v>
      </c>
      <c r="L18" s="888">
        <f>INTKIAD!L14</f>
        <v>0</v>
      </c>
      <c r="M18" s="888"/>
      <c r="N18" s="888"/>
      <c r="O18" s="888"/>
      <c r="P18" s="888"/>
      <c r="Q18" s="888"/>
      <c r="R18" s="888"/>
      <c r="S18" s="888"/>
      <c r="T18" s="888">
        <f>INTKIAD!Q14</f>
        <v>0</v>
      </c>
      <c r="U18" s="888">
        <f>INTKIAD!R14</f>
        <v>1030</v>
      </c>
      <c r="V18" s="888"/>
      <c r="W18" s="809">
        <f>INTKIAD!T14</f>
        <v>11046</v>
      </c>
      <c r="X18" s="809">
        <f>INTKIAD!U14</f>
        <v>10726</v>
      </c>
      <c r="Y18" s="887">
        <f>INTKIAD!V14+P18</f>
        <v>0</v>
      </c>
    </row>
    <row r="19" spans="1:25" ht="20.25">
      <c r="A19" s="813" t="s">
        <v>353</v>
      </c>
      <c r="B19" s="808">
        <f>INTKIAD!B15</f>
        <v>41018</v>
      </c>
      <c r="C19" s="888">
        <f>INTKIAD!C15</f>
        <v>44263</v>
      </c>
      <c r="D19" s="888">
        <f>INTKIAD!D15</f>
        <v>0</v>
      </c>
      <c r="E19" s="808">
        <f>INTKIAD!E15</f>
        <v>7922</v>
      </c>
      <c r="F19" s="888">
        <f>INTKIAD!F15</f>
        <v>8495</v>
      </c>
      <c r="G19" s="888">
        <f>INTKIAD!G15</f>
        <v>0</v>
      </c>
      <c r="H19" s="808">
        <f>INTKIAD!H15</f>
        <v>7161</v>
      </c>
      <c r="I19" s="888">
        <f>INTKIAD!I15</f>
        <v>7161</v>
      </c>
      <c r="J19" s="888">
        <f>INTKIAD!J15</f>
        <v>0</v>
      </c>
      <c r="K19" s="888">
        <f>INTKIAD!K15</f>
        <v>0</v>
      </c>
      <c r="L19" s="888">
        <f>INTKIAD!L15</f>
        <v>0</v>
      </c>
      <c r="M19" s="888">
        <f>INTKIAD!M12</f>
        <v>0</v>
      </c>
      <c r="N19" s="888"/>
      <c r="O19" s="888"/>
      <c r="P19" s="888"/>
      <c r="Q19" s="888">
        <f>INTKIAD!N12</f>
        <v>0</v>
      </c>
      <c r="R19" s="888">
        <f>INTKIAD!O12</f>
        <v>0</v>
      </c>
      <c r="S19" s="888">
        <f>INTKIAD!P12</f>
        <v>0</v>
      </c>
      <c r="T19" s="888">
        <f>INTKIAD!Q15</f>
        <v>254</v>
      </c>
      <c r="U19" s="888">
        <f>INTKIAD!R15</f>
        <v>2254</v>
      </c>
      <c r="V19" s="888">
        <f>INTKIAD!S15</f>
        <v>0</v>
      </c>
      <c r="W19" s="809">
        <f>INTKIAD!T15</f>
        <v>56355</v>
      </c>
      <c r="X19" s="889">
        <f>INTKIAD!U15</f>
        <v>62173</v>
      </c>
      <c r="Y19" s="887">
        <f>INTKIAD!V15+P19</f>
        <v>0</v>
      </c>
    </row>
    <row r="20" spans="1:25" ht="20.25">
      <c r="A20" s="813" t="s">
        <v>354</v>
      </c>
      <c r="B20" s="808">
        <f>INTKIAD!B16</f>
        <v>58663</v>
      </c>
      <c r="C20" s="888">
        <f>INTKIAD!C16</f>
        <v>63810</v>
      </c>
      <c r="D20" s="888">
        <f>INTKIAD!D16</f>
        <v>0</v>
      </c>
      <c r="E20" s="808">
        <f>INTKIAD!E16</f>
        <v>11560</v>
      </c>
      <c r="F20" s="888">
        <f>INTKIAD!F16</f>
        <v>12510</v>
      </c>
      <c r="G20" s="888">
        <f>INTKIAD!G16</f>
        <v>0</v>
      </c>
      <c r="H20" s="808">
        <f>INTKIAD!H16</f>
        <v>39948</v>
      </c>
      <c r="I20" s="808">
        <f>INTKIAD!I16</f>
        <v>48522</v>
      </c>
      <c r="J20" s="808">
        <f>INTKIAD!J16</f>
        <v>0</v>
      </c>
      <c r="K20" s="888">
        <f>INTKIAD!K17</f>
        <v>0</v>
      </c>
      <c r="L20" s="888">
        <f>INTKIAD!L16</f>
        <v>0</v>
      </c>
      <c r="M20" s="808">
        <f>INTKIAD!M16</f>
        <v>0</v>
      </c>
      <c r="N20" s="808">
        <f>INTKIAD!N16</f>
        <v>0</v>
      </c>
      <c r="O20" s="808">
        <f>INTKIAD!O16</f>
        <v>0</v>
      </c>
      <c r="P20" s="808">
        <f>INTKIAD!P16</f>
        <v>0</v>
      </c>
      <c r="Q20" s="808">
        <f>INTKIAD!N16</f>
        <v>0</v>
      </c>
      <c r="R20" s="808">
        <f>INTKIAD!O16</f>
        <v>0</v>
      </c>
      <c r="S20" s="808">
        <f>INTKIAD!S16</f>
        <v>0</v>
      </c>
      <c r="T20" s="888">
        <f>INTKIAD!Q16</f>
        <v>1033</v>
      </c>
      <c r="U20" s="888">
        <f>INTKIAD!R16</f>
        <v>2255</v>
      </c>
      <c r="V20" s="888">
        <f>INTKIAD!S16</f>
        <v>0</v>
      </c>
      <c r="W20" s="809">
        <f>INTKIAD!T16</f>
        <v>111204</v>
      </c>
      <c r="X20" s="889">
        <f>INTKIAD!U16</f>
        <v>127097</v>
      </c>
      <c r="Y20" s="887">
        <f>INTKIAD!V16+P20</f>
        <v>0</v>
      </c>
    </row>
    <row r="21" spans="1:25" ht="20.25">
      <c r="A21" s="813" t="s">
        <v>355</v>
      </c>
      <c r="B21" s="808">
        <f>INTKIAD!B17</f>
        <v>40030</v>
      </c>
      <c r="C21" s="888">
        <f>INTKIAD!C17</f>
        <v>43885</v>
      </c>
      <c r="D21" s="888">
        <f>INTKIAD!D17</f>
        <v>0</v>
      </c>
      <c r="E21" s="808">
        <f>INTKIAD!E17</f>
        <v>7851</v>
      </c>
      <c r="F21" s="888">
        <f>INTKIAD!F17</f>
        <v>8594</v>
      </c>
      <c r="G21" s="888">
        <f>INTKIAD!G17</f>
        <v>0</v>
      </c>
      <c r="H21" s="808">
        <f>INTKIAD!H17</f>
        <v>12810</v>
      </c>
      <c r="I21" s="888">
        <f>INTKIAD!I17</f>
        <v>15887</v>
      </c>
      <c r="J21" s="888">
        <f>INTKIAD!J17</f>
        <v>0</v>
      </c>
      <c r="K21" s="888">
        <f>INTKIAD!K17</f>
        <v>0</v>
      </c>
      <c r="L21" s="888">
        <f>INTKIAD!L17</f>
        <v>0</v>
      </c>
      <c r="M21" s="888">
        <f>INTKIAD!M17</f>
        <v>0</v>
      </c>
      <c r="N21" s="890"/>
      <c r="O21" s="890"/>
      <c r="P21" s="890"/>
      <c r="Q21" s="888">
        <f>INTKIAD!N17</f>
        <v>0</v>
      </c>
      <c r="R21" s="888">
        <f>INTKIAD!O17</f>
        <v>0</v>
      </c>
      <c r="S21" s="888">
        <f>INTKIAD!P17</f>
        <v>0</v>
      </c>
      <c r="T21" s="888">
        <f>INTKIAD!Q17</f>
        <v>381</v>
      </c>
      <c r="U21" s="888">
        <f>INTKIAD!R17</f>
        <v>1502</v>
      </c>
      <c r="V21" s="888">
        <f>INTKIAD!S17</f>
        <v>0</v>
      </c>
      <c r="W21" s="809">
        <f>INTKIAD!T17</f>
        <v>61072</v>
      </c>
      <c r="X21" s="889">
        <f>INTKIAD!U17</f>
        <v>69868</v>
      </c>
      <c r="Y21" s="887">
        <f>INTKIAD!V17+P21</f>
        <v>0</v>
      </c>
    </row>
    <row r="22" spans="1:25" ht="21" thickBot="1">
      <c r="A22" s="891" t="s">
        <v>356</v>
      </c>
      <c r="B22" s="815">
        <f t="shared" ref="B22:Y22" si="0">SUM(B9:B21)</f>
        <v>757675</v>
      </c>
      <c r="C22" s="815">
        <f t="shared" si="0"/>
        <v>832158</v>
      </c>
      <c r="D22" s="815" t="e">
        <f t="shared" si="0"/>
        <v>#REF!</v>
      </c>
      <c r="E22" s="815">
        <f t="shared" si="0"/>
        <v>146263</v>
      </c>
      <c r="F22" s="815">
        <f t="shared" si="0"/>
        <v>156746</v>
      </c>
      <c r="G22" s="815" t="e">
        <f t="shared" si="0"/>
        <v>#REF!</v>
      </c>
      <c r="H22" s="815">
        <f t="shared" si="0"/>
        <v>360780</v>
      </c>
      <c r="I22" s="815">
        <f t="shared" si="0"/>
        <v>418904</v>
      </c>
      <c r="J22" s="815" t="e">
        <f t="shared" si="0"/>
        <v>#REF!</v>
      </c>
      <c r="K22" s="815">
        <f t="shared" si="0"/>
        <v>0</v>
      </c>
      <c r="L22" s="815">
        <f t="shared" si="0"/>
        <v>0</v>
      </c>
      <c r="M22" s="815">
        <f t="shared" si="0"/>
        <v>0</v>
      </c>
      <c r="N22" s="815">
        <f t="shared" si="0"/>
        <v>0</v>
      </c>
      <c r="O22" s="815">
        <f t="shared" si="0"/>
        <v>0</v>
      </c>
      <c r="P22" s="815">
        <f t="shared" si="0"/>
        <v>0</v>
      </c>
      <c r="Q22" s="815">
        <f t="shared" si="0"/>
        <v>0</v>
      </c>
      <c r="R22" s="815">
        <f t="shared" si="0"/>
        <v>0</v>
      </c>
      <c r="S22" s="815">
        <f t="shared" si="0"/>
        <v>0</v>
      </c>
      <c r="T22" s="815">
        <f t="shared" si="0"/>
        <v>15132</v>
      </c>
      <c r="U22" s="815">
        <f t="shared" si="0"/>
        <v>51404</v>
      </c>
      <c r="V22" s="815">
        <f t="shared" si="0"/>
        <v>0</v>
      </c>
      <c r="W22" s="816">
        <f t="shared" si="0"/>
        <v>1279850</v>
      </c>
      <c r="X22" s="816">
        <f t="shared" si="0"/>
        <v>1461632</v>
      </c>
      <c r="Y22" s="894" t="e">
        <f t="shared" si="0"/>
        <v>#REF!</v>
      </c>
    </row>
    <row r="23" spans="1:25">
      <c r="A23" s="826"/>
    </row>
    <row r="24" spans="1:25" ht="38.25" hidden="1" customHeight="1">
      <c r="A24" s="827" t="s">
        <v>494</v>
      </c>
      <c r="B24" s="895">
        <v>18739</v>
      </c>
      <c r="C24" s="895">
        <v>18739</v>
      </c>
      <c r="D24" s="895">
        <v>13668</v>
      </c>
      <c r="E24" s="895">
        <v>6322</v>
      </c>
      <c r="F24" s="895">
        <v>6322</v>
      </c>
      <c r="G24" s="895">
        <v>4725</v>
      </c>
      <c r="H24" s="895">
        <v>51971</v>
      </c>
      <c r="I24" s="895">
        <v>51971</v>
      </c>
      <c r="J24" s="895">
        <v>37037</v>
      </c>
      <c r="W24" s="895">
        <f>B24+E24+H24</f>
        <v>77032</v>
      </c>
      <c r="X24" s="895">
        <v>77032</v>
      </c>
      <c r="Y24" s="895">
        <f>D24+G24+J24</f>
        <v>55430</v>
      </c>
    </row>
    <row r="27" spans="1:25">
      <c r="B27" s="908"/>
      <c r="C27" s="908"/>
      <c r="D27" s="908"/>
      <c r="E27" s="908"/>
      <c r="F27" s="908"/>
      <c r="G27" s="908"/>
      <c r="H27" s="908"/>
      <c r="I27" s="908"/>
      <c r="J27" s="908"/>
    </row>
  </sheetData>
  <mergeCells count="1">
    <mergeCell ref="A4:W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8" firstPageNumber="36" orientation="landscape" useFirstPageNumber="1" horizontalDpi="4294967292" r:id="rId1"/>
  <headerFooter alignWithMargins="0">
    <oddHeader>&amp;R&amp;P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Y19"/>
  <sheetViews>
    <sheetView topLeftCell="F4" workbookViewId="0">
      <selection activeCell="F19" sqref="F19"/>
    </sheetView>
  </sheetViews>
  <sheetFormatPr defaultColWidth="9.140625" defaultRowHeight="12.75"/>
  <cols>
    <col min="1" max="1" width="40.140625" style="2" customWidth="1"/>
    <col min="2" max="2" width="17.7109375" style="2" customWidth="1"/>
    <col min="3" max="3" width="14" style="2" customWidth="1"/>
    <col min="4" max="4" width="12.140625" style="2" hidden="1" customWidth="1"/>
    <col min="5" max="5" width="19.140625" style="2" customWidth="1"/>
    <col min="6" max="6" width="13.85546875" style="2" customWidth="1"/>
    <col min="7" max="7" width="12.85546875" style="2" hidden="1" customWidth="1"/>
    <col min="8" max="8" width="14.85546875" style="2" customWidth="1"/>
    <col min="9" max="9" width="14.28515625" style="2" customWidth="1"/>
    <col min="10" max="10" width="12.140625" style="2" hidden="1" customWidth="1"/>
    <col min="11" max="11" width="16" style="2" customWidth="1"/>
    <col min="12" max="12" width="8.5703125" style="2" customWidth="1"/>
    <col min="13" max="13" width="10" style="2" hidden="1" customWidth="1"/>
    <col min="14" max="14" width="18.5703125" style="2" customWidth="1"/>
    <col min="15" max="15" width="8.28515625" style="2" customWidth="1"/>
    <col min="16" max="16" width="6.7109375" style="2" hidden="1" customWidth="1"/>
    <col min="17" max="17" width="14.5703125" style="2" customWidth="1"/>
    <col min="18" max="18" width="8.85546875" style="2" customWidth="1"/>
    <col min="19" max="19" width="7.85546875" style="2" hidden="1" customWidth="1"/>
    <col min="20" max="20" width="14.7109375" style="2" customWidth="1"/>
    <col min="21" max="21" width="12" style="2" customWidth="1"/>
    <col min="22" max="22" width="9.140625" style="2" hidden="1" customWidth="1"/>
    <col min="23" max="23" width="15.7109375" style="2" customWidth="1"/>
    <col min="24" max="24" width="14.5703125" style="2" customWidth="1"/>
    <col min="25" max="25" width="13.28515625" style="2" hidden="1" customWidth="1"/>
    <col min="26" max="16384" width="9.140625" style="2"/>
  </cols>
  <sheetData>
    <row r="2" spans="1:25" ht="18.75">
      <c r="A2" s="1"/>
      <c r="T2" s="896"/>
      <c r="X2" s="896"/>
    </row>
    <row r="3" spans="1:25" ht="18.75">
      <c r="T3" s="896"/>
      <c r="W3" s="830"/>
      <c r="X3" s="896"/>
    </row>
    <row r="4" spans="1:25" ht="18.75">
      <c r="B4" s="897" t="s">
        <v>900</v>
      </c>
      <c r="T4" s="896"/>
      <c r="X4" s="896"/>
    </row>
    <row r="5" spans="1:25" ht="19.5" thickBot="1">
      <c r="A5" s="1" t="s">
        <v>495</v>
      </c>
      <c r="B5" s="896"/>
      <c r="C5" s="896"/>
      <c r="D5" s="896"/>
      <c r="E5" s="896"/>
      <c r="F5" s="896"/>
      <c r="G5" s="896"/>
      <c r="H5" s="896"/>
      <c r="I5" s="1"/>
      <c r="J5" s="896"/>
      <c r="K5" s="896"/>
      <c r="L5" s="790"/>
      <c r="M5" s="896"/>
      <c r="N5" s="830"/>
      <c r="O5" s="896"/>
      <c r="P5" s="896"/>
      <c r="Q5" s="1874" t="s">
        <v>1014</v>
      </c>
      <c r="R5" s="896"/>
      <c r="S5" s="896"/>
      <c r="U5" s="896"/>
      <c r="V5" s="896"/>
      <c r="W5" s="898" t="s">
        <v>529</v>
      </c>
      <c r="X5" s="896"/>
      <c r="Y5" s="896"/>
    </row>
    <row r="6" spans="1:25" ht="69.75" customHeight="1">
      <c r="A6" s="899" t="s">
        <v>591</v>
      </c>
      <c r="B6" s="1069" t="s">
        <v>488</v>
      </c>
      <c r="C6" s="1070"/>
      <c r="D6" s="900"/>
      <c r="E6" s="1069" t="s">
        <v>32</v>
      </c>
      <c r="F6" s="1070"/>
      <c r="G6" s="900"/>
      <c r="H6" s="1069" t="s">
        <v>490</v>
      </c>
      <c r="I6" s="1070"/>
      <c r="J6" s="900"/>
      <c r="K6" s="1069" t="s">
        <v>707</v>
      </c>
      <c r="L6" s="1070"/>
      <c r="M6" s="900"/>
      <c r="N6" s="1065" t="s">
        <v>711</v>
      </c>
      <c r="O6" s="1066"/>
      <c r="P6" s="900"/>
      <c r="Q6" s="1069" t="s">
        <v>491</v>
      </c>
      <c r="R6" s="1070"/>
      <c r="S6" s="900"/>
      <c r="T6" s="1069" t="s">
        <v>492</v>
      </c>
      <c r="U6" s="1070"/>
      <c r="V6" s="900"/>
      <c r="W6" s="901" t="s">
        <v>493</v>
      </c>
      <c r="X6" s="1405"/>
      <c r="Y6" s="884"/>
    </row>
    <row r="7" spans="1:25" ht="15.75" customHeight="1">
      <c r="A7" s="902"/>
      <c r="B7" s="885" t="s">
        <v>348</v>
      </c>
      <c r="C7" s="885" t="s">
        <v>349</v>
      </c>
      <c r="D7" s="885" t="s">
        <v>350</v>
      </c>
      <c r="E7" s="885" t="s">
        <v>348</v>
      </c>
      <c r="F7" s="885" t="s">
        <v>349</v>
      </c>
      <c r="G7" s="885" t="s">
        <v>350</v>
      </c>
      <c r="H7" s="885" t="s">
        <v>348</v>
      </c>
      <c r="I7" s="885" t="s">
        <v>349</v>
      </c>
      <c r="J7" s="885" t="s">
        <v>350</v>
      </c>
      <c r="K7" s="885" t="s">
        <v>348</v>
      </c>
      <c r="L7" s="885" t="s">
        <v>349</v>
      </c>
      <c r="M7" s="885" t="s">
        <v>350</v>
      </c>
      <c r="N7" s="885" t="s">
        <v>348</v>
      </c>
      <c r="O7" s="885" t="s">
        <v>349</v>
      </c>
      <c r="P7" s="885" t="s">
        <v>350</v>
      </c>
      <c r="Q7" s="885" t="s">
        <v>348</v>
      </c>
      <c r="R7" s="885" t="s">
        <v>349</v>
      </c>
      <c r="S7" s="885" t="s">
        <v>350</v>
      </c>
      <c r="T7" s="885" t="s">
        <v>348</v>
      </c>
      <c r="U7" s="885" t="s">
        <v>349</v>
      </c>
      <c r="V7" s="885" t="s">
        <v>350</v>
      </c>
      <c r="W7" s="886" t="s">
        <v>348</v>
      </c>
      <c r="X7" s="903" t="s">
        <v>349</v>
      </c>
      <c r="Y7" s="887" t="s">
        <v>350</v>
      </c>
    </row>
    <row r="8" spans="1:25" ht="20.25">
      <c r="A8" s="904" t="s">
        <v>360</v>
      </c>
      <c r="B8" s="808">
        <f>INTKIAD!B19</f>
        <v>757675</v>
      </c>
      <c r="C8" s="888">
        <f>INTKIAD!C19</f>
        <v>832158</v>
      </c>
      <c r="D8" s="888">
        <f>INTKIAD!D19</f>
        <v>0</v>
      </c>
      <c r="E8" s="808">
        <f>INTKIAD!E19</f>
        <v>146263</v>
      </c>
      <c r="F8" s="888">
        <f>INTKIAD!F19</f>
        <v>156746</v>
      </c>
      <c r="G8" s="888">
        <f>INTKIAD!G19</f>
        <v>0</v>
      </c>
      <c r="H8" s="808">
        <f>INTKIAD!H19</f>
        <v>360780</v>
      </c>
      <c r="I8" s="888">
        <f>INTKIAD!I19</f>
        <v>421324</v>
      </c>
      <c r="J8" s="888">
        <f>INTKIAD!J19</f>
        <v>0</v>
      </c>
      <c r="K8" s="888">
        <f>INTKIAD!K19</f>
        <v>0</v>
      </c>
      <c r="L8" s="888">
        <f>INTKIAD!L19</f>
        <v>0</v>
      </c>
      <c r="M8" s="888">
        <f>INTKIAD!M19</f>
        <v>0</v>
      </c>
      <c r="N8" s="888"/>
      <c r="O8" s="888">
        <f>INTKIADG!O22</f>
        <v>0</v>
      </c>
      <c r="P8" s="888">
        <f>INTKIADG!P22</f>
        <v>0</v>
      </c>
      <c r="Q8" s="888">
        <f>INTKIAD!N19</f>
        <v>0</v>
      </c>
      <c r="R8" s="888">
        <f>INTKIAD!O19</f>
        <v>0</v>
      </c>
      <c r="S8" s="888">
        <f>INTKIAD!P19</f>
        <v>0</v>
      </c>
      <c r="T8" s="888">
        <f>INTKIAD!Q19</f>
        <v>15132</v>
      </c>
      <c r="U8" s="888">
        <f>INTKIAD!R19</f>
        <v>51404</v>
      </c>
      <c r="V8" s="888">
        <f>INTKIAD!S19</f>
        <v>0</v>
      </c>
      <c r="W8" s="809">
        <f t="shared" ref="W8:X11" si="0">B8+E8+H8+K8+N8+Q8+T8</f>
        <v>1279850</v>
      </c>
      <c r="X8" s="905">
        <f t="shared" si="0"/>
        <v>1461632</v>
      </c>
      <c r="Y8" s="889">
        <f>D8+G8+J8+M8+S8+V8+P8</f>
        <v>0</v>
      </c>
    </row>
    <row r="9" spans="1:25" ht="20.25">
      <c r="A9" s="813" t="s">
        <v>234</v>
      </c>
      <c r="B9" s="808">
        <f>INTKIAD!B21</f>
        <v>210815</v>
      </c>
      <c r="C9" s="888">
        <f>INTKIAD!C21</f>
        <v>249784</v>
      </c>
      <c r="D9" s="888">
        <f>INTKIAD!D21</f>
        <v>0</v>
      </c>
      <c r="E9" s="808">
        <f>INTKIAD!E21</f>
        <v>42215</v>
      </c>
      <c r="F9" s="888">
        <f>INTKIAD!F21</f>
        <v>49704</v>
      </c>
      <c r="G9" s="888">
        <f>INTKIAD!G21</f>
        <v>0</v>
      </c>
      <c r="H9" s="808">
        <f>INTKIAD!H21</f>
        <v>55824</v>
      </c>
      <c r="I9" s="888">
        <f>INTKIAD!I21</f>
        <v>61592</v>
      </c>
      <c r="J9" s="888">
        <f>INTKIAD!J21</f>
        <v>0</v>
      </c>
      <c r="K9" s="808">
        <f>INTKIAD!K21</f>
        <v>0</v>
      </c>
      <c r="L9" s="888">
        <f>INTKIAD!L21</f>
        <v>0</v>
      </c>
      <c r="M9" s="888">
        <f>INTKIAD!M21</f>
        <v>0</v>
      </c>
      <c r="N9" s="888"/>
      <c r="O9" s="888"/>
      <c r="P9" s="888"/>
      <c r="Q9" s="888">
        <f>INTKIAD!N21</f>
        <v>0</v>
      </c>
      <c r="R9" s="888">
        <f>INTKIAD!O21</f>
        <v>0</v>
      </c>
      <c r="S9" s="888">
        <f>INTKIAD!P21</f>
        <v>0</v>
      </c>
      <c r="T9" s="808">
        <f>INTKIAD!Q21</f>
        <v>2500</v>
      </c>
      <c r="U9" s="888">
        <f>INTKIAD!R21</f>
        <v>3900</v>
      </c>
      <c r="V9" s="888">
        <f>INTKIAD!S21</f>
        <v>0</v>
      </c>
      <c r="W9" s="809">
        <f t="shared" si="0"/>
        <v>311354</v>
      </c>
      <c r="X9" s="905">
        <f t="shared" si="0"/>
        <v>364980</v>
      </c>
      <c r="Y9" s="889">
        <f>D9+G9+J9+M9+S9+V9+P9</f>
        <v>0</v>
      </c>
    </row>
    <row r="10" spans="1:25" ht="20.25">
      <c r="A10" s="813" t="s">
        <v>177</v>
      </c>
      <c r="B10" s="808">
        <f>INTKIAD!B22</f>
        <v>235190</v>
      </c>
      <c r="C10" s="888">
        <f>INTKIAD!C22</f>
        <v>273943</v>
      </c>
      <c r="D10" s="888">
        <f>INTKIAD!D22</f>
        <v>0</v>
      </c>
      <c r="E10" s="808">
        <f>INTKIAD!E22</f>
        <v>47456</v>
      </c>
      <c r="F10" s="888">
        <f>INTKIAD!F22</f>
        <v>51330</v>
      </c>
      <c r="G10" s="888">
        <f>INTKIAD!G22</f>
        <v>0</v>
      </c>
      <c r="H10" s="808">
        <f>INTKIAD!H22</f>
        <v>144614</v>
      </c>
      <c r="I10" s="888">
        <f>INTKIAD!I22</f>
        <v>160244</v>
      </c>
      <c r="J10" s="888">
        <f>INTKIAD!J22</f>
        <v>0</v>
      </c>
      <c r="K10" s="888"/>
      <c r="L10" s="888"/>
      <c r="M10" s="888">
        <f>INTKIAD!M22</f>
        <v>0</v>
      </c>
      <c r="N10" s="888">
        <f>INTKIAD!K22</f>
        <v>5730</v>
      </c>
      <c r="O10" s="888">
        <f>INTKIAD!L22</f>
        <v>5730</v>
      </c>
      <c r="P10" s="888"/>
      <c r="Q10" s="888">
        <f>INTKIAD!N22</f>
        <v>0</v>
      </c>
      <c r="R10" s="888">
        <f>INTKIAD!O22</f>
        <v>0</v>
      </c>
      <c r="S10" s="888">
        <f>INTKIAD!P22</f>
        <v>0</v>
      </c>
      <c r="T10" s="808">
        <f>INTKIAD!Q22</f>
        <v>635</v>
      </c>
      <c r="U10" s="888">
        <f>INTKIAD!R22</f>
        <v>9059</v>
      </c>
      <c r="V10" s="888">
        <f>INTKIAD!S22</f>
        <v>0</v>
      </c>
      <c r="W10" s="809">
        <f t="shared" si="0"/>
        <v>433625</v>
      </c>
      <c r="X10" s="905">
        <f t="shared" si="0"/>
        <v>500306</v>
      </c>
      <c r="Y10" s="889">
        <f>D10+G10+J10+M10+S10+V10+P10</f>
        <v>0</v>
      </c>
    </row>
    <row r="11" spans="1:25" ht="20.25">
      <c r="A11" s="813"/>
      <c r="B11" s="808">
        <f>INTKIAD!B23</f>
        <v>0</v>
      </c>
      <c r="C11" s="888">
        <f>INTKIAD!C23</f>
        <v>0</v>
      </c>
      <c r="D11" s="888">
        <f>INTKIAD!D23</f>
        <v>0</v>
      </c>
      <c r="E11" s="808">
        <f>INTKIAD!E23</f>
        <v>0</v>
      </c>
      <c r="F11" s="888">
        <f>INTKIAD!F23</f>
        <v>0</v>
      </c>
      <c r="G11" s="888">
        <f>INTKIAD!G23</f>
        <v>0</v>
      </c>
      <c r="H11" s="808">
        <f>INTKIAD!H23</f>
        <v>0</v>
      </c>
      <c r="I11" s="888">
        <f>INTKIAD!I23</f>
        <v>0</v>
      </c>
      <c r="J11" s="888">
        <f>INTKIAD!J23</f>
        <v>0</v>
      </c>
      <c r="K11" s="888">
        <f>INTKIAD!K23</f>
        <v>0</v>
      </c>
      <c r="L11" s="888">
        <f>INTKIAD!L23</f>
        <v>0</v>
      </c>
      <c r="M11" s="888">
        <f>INTKIAD!M23</f>
        <v>0</v>
      </c>
      <c r="N11" s="888"/>
      <c r="O11" s="888"/>
      <c r="P11" s="888"/>
      <c r="Q11" s="888">
        <f>INTKIAD!N23</f>
        <v>0</v>
      </c>
      <c r="R11" s="888">
        <f>INTKIAD!O23</f>
        <v>0</v>
      </c>
      <c r="S11" s="888">
        <f>INTKIAD!P23</f>
        <v>0</v>
      </c>
      <c r="T11" s="888">
        <f>INTKIAD!Q23</f>
        <v>0</v>
      </c>
      <c r="U11" s="888">
        <f>INTKIAD!R23</f>
        <v>0</v>
      </c>
      <c r="V11" s="888">
        <f>INTKIAD!S23</f>
        <v>0</v>
      </c>
      <c r="W11" s="809">
        <f t="shared" si="0"/>
        <v>0</v>
      </c>
      <c r="X11" s="905">
        <f t="shared" si="0"/>
        <v>0</v>
      </c>
      <c r="Y11" s="889">
        <f>D11+G11+J11+M11+S11+V11+P11</f>
        <v>0</v>
      </c>
    </row>
    <row r="12" spans="1:25" ht="21" thickBot="1">
      <c r="A12" s="891" t="s">
        <v>362</v>
      </c>
      <c r="B12" s="815">
        <f t="shared" ref="B12:X12" si="1">SUM(B8:B11)</f>
        <v>1203680</v>
      </c>
      <c r="C12" s="892">
        <f t="shared" si="1"/>
        <v>1355885</v>
      </c>
      <c r="D12" s="892">
        <f t="shared" si="1"/>
        <v>0</v>
      </c>
      <c r="E12" s="815">
        <f t="shared" si="1"/>
        <v>235934</v>
      </c>
      <c r="F12" s="892">
        <f t="shared" si="1"/>
        <v>257780</v>
      </c>
      <c r="G12" s="892">
        <f t="shared" si="1"/>
        <v>0</v>
      </c>
      <c r="H12" s="815">
        <f t="shared" si="1"/>
        <v>561218</v>
      </c>
      <c r="I12" s="892">
        <f t="shared" si="1"/>
        <v>643160</v>
      </c>
      <c r="J12" s="892">
        <f t="shared" si="1"/>
        <v>0</v>
      </c>
      <c r="K12" s="815">
        <f t="shared" si="1"/>
        <v>0</v>
      </c>
      <c r="L12" s="892">
        <f t="shared" si="1"/>
        <v>0</v>
      </c>
      <c r="M12" s="892">
        <f t="shared" si="1"/>
        <v>0</v>
      </c>
      <c r="N12" s="892">
        <f t="shared" si="1"/>
        <v>5730</v>
      </c>
      <c r="O12" s="892">
        <f t="shared" si="1"/>
        <v>5730</v>
      </c>
      <c r="P12" s="892">
        <f t="shared" si="1"/>
        <v>0</v>
      </c>
      <c r="Q12" s="892">
        <f t="shared" si="1"/>
        <v>0</v>
      </c>
      <c r="R12" s="892">
        <f t="shared" si="1"/>
        <v>0</v>
      </c>
      <c r="S12" s="892">
        <f t="shared" si="1"/>
        <v>0</v>
      </c>
      <c r="T12" s="815">
        <f t="shared" si="1"/>
        <v>18267</v>
      </c>
      <c r="U12" s="892">
        <f t="shared" si="1"/>
        <v>64363</v>
      </c>
      <c r="V12" s="892">
        <f t="shared" si="1"/>
        <v>0</v>
      </c>
      <c r="W12" s="816">
        <f t="shared" si="1"/>
        <v>2024829</v>
      </c>
      <c r="X12" s="1406">
        <f t="shared" si="1"/>
        <v>2326918</v>
      </c>
      <c r="Y12" s="1406">
        <f>D12+G12+J12+M12+S12+V12+P12</f>
        <v>0</v>
      </c>
    </row>
    <row r="13" spans="1:25" ht="18.75">
      <c r="A13" s="877"/>
      <c r="B13" s="877"/>
      <c r="C13" s="877"/>
      <c r="D13" s="877"/>
      <c r="E13" s="877"/>
      <c r="F13" s="877"/>
      <c r="G13" s="877"/>
      <c r="H13" s="877"/>
      <c r="I13" s="877"/>
      <c r="J13" s="877"/>
      <c r="K13" s="877"/>
      <c r="L13" s="877"/>
      <c r="M13" s="877"/>
      <c r="N13" s="877"/>
      <c r="O13" s="877"/>
      <c r="P13" s="877"/>
      <c r="Q13" s="877"/>
      <c r="R13" s="877"/>
      <c r="S13" s="877"/>
      <c r="T13" s="877"/>
      <c r="U13" s="877"/>
      <c r="V13" s="877"/>
      <c r="W13" s="877"/>
      <c r="X13" s="877"/>
      <c r="Y13" s="877"/>
    </row>
    <row r="14" spans="1:25" ht="21" hidden="1" thickBot="1">
      <c r="A14" s="906"/>
      <c r="B14" s="815"/>
      <c r="C14" s="892"/>
      <c r="D14" s="892">
        <f>INTKIAD!D28</f>
        <v>0</v>
      </c>
      <c r="E14" s="815"/>
      <c r="F14" s="892"/>
      <c r="G14" s="892">
        <f>INTKIAD!G28</f>
        <v>0</v>
      </c>
      <c r="H14" s="815"/>
      <c r="I14" s="892"/>
      <c r="J14" s="892">
        <f>INTKIAD!J28</f>
        <v>0</v>
      </c>
      <c r="K14" s="892"/>
      <c r="L14" s="892"/>
      <c r="M14" s="892">
        <f>INTKIAD!M28</f>
        <v>0</v>
      </c>
      <c r="N14" s="892">
        <v>0</v>
      </c>
      <c r="O14" s="892">
        <v>0</v>
      </c>
      <c r="P14" s="892"/>
      <c r="Q14" s="892"/>
      <c r="R14" s="892"/>
      <c r="S14" s="892">
        <f>INTKIAD!P28</f>
        <v>0</v>
      </c>
      <c r="T14" s="892"/>
      <c r="U14" s="892"/>
      <c r="V14" s="892">
        <f>INTKIAD!S28</f>
        <v>0</v>
      </c>
      <c r="W14" s="816"/>
      <c r="X14" s="893"/>
      <c r="Y14" s="907">
        <f>INTKIAD!V28</f>
        <v>0</v>
      </c>
    </row>
    <row r="15" spans="1:25">
      <c r="A15" s="826"/>
      <c r="B15" s="908"/>
      <c r="C15" s="908"/>
      <c r="D15" s="908"/>
      <c r="E15" s="908"/>
      <c r="F15" s="908"/>
      <c r="G15" s="908"/>
      <c r="H15" s="908"/>
      <c r="I15" s="908"/>
      <c r="J15" s="908"/>
      <c r="K15" s="908"/>
      <c r="L15" s="908"/>
      <c r="M15" s="908"/>
      <c r="N15" s="908"/>
      <c r="O15" s="908"/>
      <c r="P15" s="908"/>
      <c r="Q15" s="908"/>
      <c r="R15" s="908"/>
      <c r="S15" s="908"/>
      <c r="T15" s="908"/>
      <c r="U15" s="908"/>
      <c r="V15" s="908"/>
      <c r="W15" s="908"/>
      <c r="X15" s="908"/>
    </row>
    <row r="16" spans="1:25">
      <c r="A16" s="826"/>
      <c r="B16" s="908"/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</row>
    <row r="17" spans="1:25" ht="20.25" hidden="1">
      <c r="A17" s="896" t="s">
        <v>498</v>
      </c>
      <c r="B17" s="872">
        <f t="shared" ref="B17:Y17" si="2">B12+B14</f>
        <v>1203680</v>
      </c>
      <c r="C17" s="909">
        <f t="shared" si="2"/>
        <v>1355885</v>
      </c>
      <c r="D17" s="909">
        <f t="shared" si="2"/>
        <v>0</v>
      </c>
      <c r="E17" s="872">
        <f t="shared" si="2"/>
        <v>235934</v>
      </c>
      <c r="F17" s="909">
        <f t="shared" si="2"/>
        <v>257780</v>
      </c>
      <c r="G17" s="909">
        <f t="shared" si="2"/>
        <v>0</v>
      </c>
      <c r="H17" s="872">
        <f t="shared" si="2"/>
        <v>561218</v>
      </c>
      <c r="I17" s="909">
        <f t="shared" si="2"/>
        <v>643160</v>
      </c>
      <c r="J17" s="909">
        <f t="shared" si="2"/>
        <v>0</v>
      </c>
      <c r="K17" s="872">
        <f t="shared" si="2"/>
        <v>0</v>
      </c>
      <c r="L17" s="909">
        <f t="shared" si="2"/>
        <v>0</v>
      </c>
      <c r="M17" s="909">
        <f t="shared" si="2"/>
        <v>0</v>
      </c>
      <c r="N17" s="909">
        <f t="shared" si="2"/>
        <v>5730</v>
      </c>
      <c r="O17" s="909">
        <f t="shared" si="2"/>
        <v>5730</v>
      </c>
      <c r="P17" s="909">
        <f t="shared" si="2"/>
        <v>0</v>
      </c>
      <c r="Q17" s="909">
        <f t="shared" si="2"/>
        <v>0</v>
      </c>
      <c r="R17" s="909">
        <f t="shared" si="2"/>
        <v>0</v>
      </c>
      <c r="S17" s="909">
        <f t="shared" si="2"/>
        <v>0</v>
      </c>
      <c r="T17" s="872">
        <f t="shared" si="2"/>
        <v>18267</v>
      </c>
      <c r="U17" s="909">
        <f t="shared" si="2"/>
        <v>64363</v>
      </c>
      <c r="V17" s="909">
        <f t="shared" si="2"/>
        <v>0</v>
      </c>
      <c r="W17" s="872">
        <f t="shared" si="2"/>
        <v>2024829</v>
      </c>
      <c r="X17" s="909">
        <f t="shared" si="2"/>
        <v>2326918</v>
      </c>
      <c r="Y17" s="896">
        <f t="shared" si="2"/>
        <v>0</v>
      </c>
    </row>
    <row r="18" spans="1:25" ht="18.75">
      <c r="A18" s="826"/>
      <c r="N18" s="1071"/>
      <c r="O18" s="1071"/>
    </row>
    <row r="19" spans="1:25" ht="18.75">
      <c r="W19" s="910"/>
      <c r="X19" s="910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3" firstPageNumber="37" orientation="landscape" useFirstPageNumber="1" horizontalDpi="4294967292" r:id="rId1"/>
  <headerFooter alignWithMargins="0">
    <oddHeader>&amp;R&amp;12&amp;P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"/>
  <sheetViews>
    <sheetView topLeftCell="A67" workbookViewId="0">
      <selection activeCell="H48" sqref="H48"/>
    </sheetView>
  </sheetViews>
  <sheetFormatPr defaultColWidth="8" defaultRowHeight="12.75"/>
  <cols>
    <col min="1" max="1" width="5.28515625" style="213" customWidth="1"/>
    <col min="2" max="2" width="46.85546875" style="173" customWidth="1"/>
    <col min="3" max="4" width="11.42578125" style="173" hidden="1" customWidth="1"/>
    <col min="5" max="5" width="11.28515625" style="1773" hidden="1" customWidth="1"/>
    <col min="6" max="6" width="10.5703125" style="173" customWidth="1"/>
    <col min="7" max="7" width="11.42578125" style="173" customWidth="1"/>
    <col min="8" max="8" width="12.7109375" style="173" customWidth="1"/>
    <col min="9" max="9" width="14" style="173" customWidth="1"/>
    <col min="10" max="10" width="9.5703125" style="173" hidden="1" customWidth="1"/>
    <col min="11" max="11" width="8" style="173" hidden="1" customWidth="1"/>
    <col min="12" max="12" width="8.85546875" style="173" customWidth="1"/>
    <col min="13" max="13" width="9.42578125" style="173" customWidth="1"/>
    <col min="14" max="16384" width="8" style="173"/>
  </cols>
  <sheetData>
    <row r="1" spans="1:13" s="35" customFormat="1" ht="19.5" thickBot="1">
      <c r="A1" s="1047" t="s">
        <v>672</v>
      </c>
      <c r="B1" s="1047"/>
      <c r="C1" s="1047"/>
      <c r="D1" s="1047"/>
      <c r="E1" s="1770"/>
      <c r="F1" s="1047"/>
      <c r="G1" s="1047"/>
      <c r="H1" s="1047"/>
      <c r="I1" s="1047"/>
      <c r="J1" s="1047"/>
    </row>
    <row r="2" spans="1:13" s="43" customFormat="1" ht="45.75" customHeight="1" thickBot="1">
      <c r="A2" s="36" t="s">
        <v>673</v>
      </c>
      <c r="B2" s="37" t="s">
        <v>675</v>
      </c>
      <c r="C2" s="38" t="s">
        <v>896</v>
      </c>
      <c r="D2" s="38" t="s">
        <v>518</v>
      </c>
      <c r="E2" s="38" t="s">
        <v>897</v>
      </c>
      <c r="F2" s="39" t="s">
        <v>898</v>
      </c>
      <c r="G2" s="40" t="s">
        <v>1003</v>
      </c>
      <c r="H2" s="41" t="s">
        <v>593</v>
      </c>
      <c r="I2" s="40" t="s">
        <v>676</v>
      </c>
      <c r="J2" s="41" t="s">
        <v>415</v>
      </c>
      <c r="K2" s="161" t="s">
        <v>677</v>
      </c>
      <c r="L2" s="1396" t="s">
        <v>49</v>
      </c>
      <c r="M2" s="1396" t="s">
        <v>50</v>
      </c>
    </row>
    <row r="3" spans="1:13" s="43" customFormat="1" ht="12" customHeight="1" thickBot="1">
      <c r="A3" s="36">
        <v>1</v>
      </c>
      <c r="B3" s="44">
        <v>2</v>
      </c>
      <c r="C3" s="44">
        <v>3</v>
      </c>
      <c r="D3" s="44"/>
      <c r="E3" s="44">
        <v>4</v>
      </c>
      <c r="F3" s="45">
        <v>5</v>
      </c>
      <c r="G3" s="40"/>
      <c r="H3" s="41"/>
      <c r="I3" s="40"/>
      <c r="J3" s="41"/>
      <c r="K3" s="41"/>
      <c r="L3" s="40"/>
      <c r="M3" s="40"/>
    </row>
    <row r="4" spans="1:13" s="43" customFormat="1" ht="12" customHeight="1">
      <c r="A4" s="46" t="s">
        <v>678</v>
      </c>
      <c r="B4" s="47" t="s">
        <v>679</v>
      </c>
      <c r="C4" s="48"/>
      <c r="D4" s="48"/>
      <c r="E4" s="49"/>
      <c r="F4" s="50"/>
      <c r="G4" s="51"/>
      <c r="H4" s="52"/>
      <c r="I4" s="51"/>
      <c r="J4" s="52"/>
      <c r="K4" s="1505"/>
      <c r="L4" s="1499"/>
      <c r="M4" s="51"/>
    </row>
    <row r="5" spans="1:13" s="43" customFormat="1" ht="12" customHeight="1">
      <c r="A5" s="53" t="s">
        <v>680</v>
      </c>
      <c r="B5" s="54" t="s">
        <v>718</v>
      </c>
      <c r="C5" s="55">
        <v>485</v>
      </c>
      <c r="D5" s="55"/>
      <c r="E5" s="56">
        <v>200</v>
      </c>
      <c r="F5" s="57">
        <f>Bevjcsössz!E9+Polghivössz!D10</f>
        <v>100</v>
      </c>
      <c r="G5" s="58">
        <f>Bevjcsössz!F9+Polghivössz!E10</f>
        <v>1329</v>
      </c>
      <c r="H5" s="59">
        <f>Bevjcsössz!G9+Polghivössz!F10</f>
        <v>0</v>
      </c>
      <c r="I5" s="58">
        <f t="shared" ref="I5:I23" si="0">SUM(G5:H5)</f>
        <v>1329</v>
      </c>
      <c r="J5" s="59">
        <f>Bevjcsössz!I9+Polghivössz!H10</f>
        <v>0</v>
      </c>
      <c r="K5" s="1506"/>
      <c r="L5" s="193">
        <f>Bevjcsössz!K9+Polghivössz!K10</f>
        <v>0</v>
      </c>
      <c r="M5" s="57">
        <f>Bevjcsössz!L9+Polghivössz!L10</f>
        <v>0</v>
      </c>
    </row>
    <row r="6" spans="1:13" s="43" customFormat="1" ht="12" customHeight="1">
      <c r="A6" s="53" t="s">
        <v>681</v>
      </c>
      <c r="B6" s="54" t="s">
        <v>727</v>
      </c>
      <c r="C6" s="55">
        <v>445242</v>
      </c>
      <c r="D6" s="55">
        <v>454469</v>
      </c>
      <c r="E6" s="56">
        <v>428175</v>
      </c>
      <c r="F6" s="57">
        <f>Bevjcsössz!E10+Polghivössz!D11</f>
        <v>419980</v>
      </c>
      <c r="G6" s="58">
        <f>Bevjcsössz!F10+Polghivössz!E11</f>
        <v>440326</v>
      </c>
      <c r="H6" s="59">
        <f>Bevjcsössz!G10+Polghivössz!F11</f>
        <v>448</v>
      </c>
      <c r="I6" s="58">
        <f t="shared" si="0"/>
        <v>440774</v>
      </c>
      <c r="J6" s="59">
        <f>Bevjcsössz!I10+Polghivössz!H11</f>
        <v>0</v>
      </c>
      <c r="K6" s="1506">
        <f>J6/I6</f>
        <v>0</v>
      </c>
      <c r="L6" s="193">
        <f>Bevjcsössz!K10+Polghivössz!K11</f>
        <v>224496</v>
      </c>
      <c r="M6" s="57">
        <f>Bevjcsössz!L10+Polghivössz!L11</f>
        <v>0</v>
      </c>
    </row>
    <row r="7" spans="1:13" s="43" customFormat="1" ht="12" customHeight="1">
      <c r="A7" s="53" t="s">
        <v>682</v>
      </c>
      <c r="B7" s="54" t="s">
        <v>683</v>
      </c>
      <c r="C7" s="55">
        <v>67885</v>
      </c>
      <c r="D7" s="55">
        <v>59178</v>
      </c>
      <c r="E7" s="56">
        <v>78020</v>
      </c>
      <c r="F7" s="57">
        <f>Bevjcsössz!E11+Polghivössz!D12</f>
        <v>75489</v>
      </c>
      <c r="G7" s="58">
        <f>Bevjcsössz!F11+Polghivössz!E12</f>
        <v>81774</v>
      </c>
      <c r="H7" s="59">
        <f>Bevjcsössz!G11+Polghivössz!F12</f>
        <v>-153</v>
      </c>
      <c r="I7" s="58">
        <f t="shared" si="0"/>
        <v>81621</v>
      </c>
      <c r="J7" s="59">
        <f>Bevjcsössz!I11+Polghivössz!H12</f>
        <v>0</v>
      </c>
      <c r="K7" s="1506">
        <f>J7/I7</f>
        <v>0</v>
      </c>
      <c r="L7" s="193">
        <f>Bevjcsössz!K11+Polghivössz!K12</f>
        <v>9089</v>
      </c>
      <c r="M7" s="57">
        <f>Bevjcsössz!L11+Polghivössz!L12</f>
        <v>0</v>
      </c>
    </row>
    <row r="8" spans="1:13" s="43" customFormat="1" ht="12" customHeight="1">
      <c r="A8" s="53" t="s">
        <v>684</v>
      </c>
      <c r="B8" s="54" t="s">
        <v>685</v>
      </c>
      <c r="C8" s="55">
        <v>3442</v>
      </c>
      <c r="D8" s="55">
        <v>1000</v>
      </c>
      <c r="E8" s="56">
        <v>33587</v>
      </c>
      <c r="F8" s="57">
        <f>Bevjcsössz!E12+Polghivössz!D13</f>
        <v>3000</v>
      </c>
      <c r="G8" s="58">
        <f>Bevjcsössz!F12+Polghivössz!E13</f>
        <v>3000</v>
      </c>
      <c r="H8" s="59">
        <f>Bevjcsössz!G12+Polghivössz!F13</f>
        <v>0</v>
      </c>
      <c r="I8" s="58">
        <f t="shared" si="0"/>
        <v>3000</v>
      </c>
      <c r="J8" s="59">
        <f>Bevjcsössz!I12+Polghivössz!H13</f>
        <v>0</v>
      </c>
      <c r="K8" s="1506"/>
      <c r="L8" s="193">
        <f>Bevjcsössz!K12+Polghivössz!K13</f>
        <v>0</v>
      </c>
      <c r="M8" s="57">
        <f>Bevjcsössz!L12+Polghivössz!L13</f>
        <v>0</v>
      </c>
    </row>
    <row r="9" spans="1:13" s="43" customFormat="1" ht="12" customHeight="1">
      <c r="A9" s="53" t="s">
        <v>686</v>
      </c>
      <c r="B9" s="54" t="s">
        <v>715</v>
      </c>
      <c r="C9" s="55">
        <v>79</v>
      </c>
      <c r="D9" s="55">
        <v>200</v>
      </c>
      <c r="E9" s="60">
        <v>579</v>
      </c>
      <c r="F9" s="57">
        <f>Bevjcsössz!E13+Polghivössz!D14</f>
        <v>0</v>
      </c>
      <c r="G9" s="58">
        <f>Bevjcsössz!F13+Polghivössz!E14</f>
        <v>620</v>
      </c>
      <c r="H9" s="59">
        <f>Bevjcsössz!G13+Polghivössz!F14</f>
        <v>0</v>
      </c>
      <c r="I9" s="58">
        <f t="shared" si="0"/>
        <v>620</v>
      </c>
      <c r="J9" s="59">
        <f>Bevjcsössz!I13+Polghivössz!H14</f>
        <v>0</v>
      </c>
      <c r="K9" s="1506"/>
      <c r="L9" s="193">
        <f>Bevjcsössz!K13+Polghivössz!K14</f>
        <v>0</v>
      </c>
      <c r="M9" s="57">
        <f>Bevjcsössz!L13+Polghivössz!L14</f>
        <v>0</v>
      </c>
    </row>
    <row r="10" spans="1:13" s="43" customFormat="1" ht="12" customHeight="1">
      <c r="A10" s="53" t="s">
        <v>687</v>
      </c>
      <c r="B10" s="61" t="s">
        <v>688</v>
      </c>
      <c r="C10" s="55">
        <f t="shared" ref="C10:H10" si="1">SUM(C5:C9)</f>
        <v>517133</v>
      </c>
      <c r="D10" s="55">
        <f t="shared" si="1"/>
        <v>514847</v>
      </c>
      <c r="E10" s="55">
        <f t="shared" si="1"/>
        <v>540561</v>
      </c>
      <c r="F10" s="62">
        <f t="shared" si="1"/>
        <v>498569</v>
      </c>
      <c r="G10" s="58">
        <f t="shared" si="1"/>
        <v>527049</v>
      </c>
      <c r="H10" s="59">
        <f t="shared" si="1"/>
        <v>295</v>
      </c>
      <c r="I10" s="58">
        <f t="shared" si="0"/>
        <v>527344</v>
      </c>
      <c r="J10" s="59">
        <f>SUM(J5:J9)</f>
        <v>0</v>
      </c>
      <c r="K10" s="1506">
        <f>J10/I10</f>
        <v>0</v>
      </c>
      <c r="L10" s="570">
        <f>SUM(L5:L9)</f>
        <v>233585</v>
      </c>
      <c r="M10" s="62">
        <f>SUM(M5:M9)</f>
        <v>0</v>
      </c>
    </row>
    <row r="11" spans="1:13" s="43" customFormat="1" ht="12" customHeight="1" thickBot="1">
      <c r="A11" s="63" t="s">
        <v>689</v>
      </c>
      <c r="B11" s="64" t="s">
        <v>690</v>
      </c>
      <c r="C11" s="65"/>
      <c r="D11" s="65"/>
      <c r="E11" s="66"/>
      <c r="F11" s="67">
        <f>Bevjcsössz!E15+Polghivössz!D16</f>
        <v>0</v>
      </c>
      <c r="G11" s="68">
        <f>Bevjcsössz!F15+Polghivössz!E16</f>
        <v>0</v>
      </c>
      <c r="H11" s="69">
        <f>Bevjcsössz!G15+Polghivössz!F16</f>
        <v>0</v>
      </c>
      <c r="I11" s="70">
        <f t="shared" si="0"/>
        <v>0</v>
      </c>
      <c r="J11" s="69">
        <f>Bevjcsössz!I15+Polghivössz!H16</f>
        <v>0</v>
      </c>
      <c r="K11" s="1507"/>
      <c r="L11" s="1500">
        <f>Bevjcsössz!K15+Polghivössz!J16</f>
        <v>0</v>
      </c>
      <c r="M11" s="67">
        <f>Bevjcsössz!L15+Polghivössz!K16</f>
        <v>0</v>
      </c>
    </row>
    <row r="12" spans="1:13" s="43" customFormat="1" ht="12" customHeight="1" thickBot="1">
      <c r="A12" s="71" t="s">
        <v>695</v>
      </c>
      <c r="B12" s="72" t="s">
        <v>696</v>
      </c>
      <c r="C12" s="73">
        <f t="shared" ref="C12:H12" si="2">SUM(C10:C11)</f>
        <v>517133</v>
      </c>
      <c r="D12" s="73">
        <f t="shared" si="2"/>
        <v>514847</v>
      </c>
      <c r="E12" s="73">
        <f t="shared" si="2"/>
        <v>540561</v>
      </c>
      <c r="F12" s="73">
        <f t="shared" si="2"/>
        <v>498569</v>
      </c>
      <c r="G12" s="74">
        <f t="shared" si="2"/>
        <v>527049</v>
      </c>
      <c r="H12" s="75">
        <f t="shared" si="2"/>
        <v>295</v>
      </c>
      <c r="I12" s="76">
        <f t="shared" si="0"/>
        <v>527344</v>
      </c>
      <c r="J12" s="75">
        <f>SUM(J10:J11)</f>
        <v>0</v>
      </c>
      <c r="K12" s="1508">
        <f>J12/I12</f>
        <v>0</v>
      </c>
      <c r="L12" s="342">
        <f>SUM(L10:L11)</f>
        <v>233585</v>
      </c>
      <c r="M12" s="73">
        <f>SUM(M10:M11)</f>
        <v>0</v>
      </c>
    </row>
    <row r="13" spans="1:13" s="43" customFormat="1" ht="12" customHeight="1">
      <c r="A13" s="46" t="s">
        <v>697</v>
      </c>
      <c r="B13" s="47" t="s">
        <v>698</v>
      </c>
      <c r="C13" s="77"/>
      <c r="D13" s="77"/>
      <c r="E13" s="78"/>
      <c r="F13" s="79"/>
      <c r="G13" s="51"/>
      <c r="H13" s="52"/>
      <c r="I13" s="80">
        <f t="shared" si="0"/>
        <v>0</v>
      </c>
      <c r="J13" s="52"/>
      <c r="K13" s="1509"/>
      <c r="L13" s="1501"/>
      <c r="M13" s="1393"/>
    </row>
    <row r="14" spans="1:13" s="43" customFormat="1" ht="12" customHeight="1">
      <c r="A14" s="53" t="s">
        <v>699</v>
      </c>
      <c r="B14" s="54" t="s">
        <v>700</v>
      </c>
      <c r="C14" s="55"/>
      <c r="D14" s="55">
        <v>30000</v>
      </c>
      <c r="E14" s="56"/>
      <c r="F14" s="57">
        <f>Bevjcsössz!E18+Polghivössz!D19</f>
        <v>0</v>
      </c>
      <c r="G14" s="58">
        <f>Bevjcsössz!F18+Polghivössz!E19</f>
        <v>0</v>
      </c>
      <c r="H14" s="81">
        <f>Bevjcsössz!G18+Polghivössz!F19</f>
        <v>0</v>
      </c>
      <c r="I14" s="58">
        <f t="shared" si="0"/>
        <v>0</v>
      </c>
      <c r="J14" s="59">
        <f>Bevjcsössz!I18+Polghivössz!H19</f>
        <v>0</v>
      </c>
      <c r="K14" s="1506" t="e">
        <f>J14/I14</f>
        <v>#DIV/0!</v>
      </c>
      <c r="L14" s="193">
        <f>Bevjcsössz!K18+Polghivössz!K19</f>
        <v>0</v>
      </c>
      <c r="M14" s="57">
        <f>Bevjcsössz!L18+Polghivössz!L19</f>
        <v>0</v>
      </c>
    </row>
    <row r="15" spans="1:13" s="43" customFormat="1" ht="12" customHeight="1">
      <c r="A15" s="53" t="s">
        <v>701</v>
      </c>
      <c r="B15" s="54" t="s">
        <v>726</v>
      </c>
      <c r="C15" s="55">
        <v>174010</v>
      </c>
      <c r="D15" s="55">
        <v>4500</v>
      </c>
      <c r="E15" s="56">
        <v>165157</v>
      </c>
      <c r="F15" s="57">
        <f>Bevjcsössz!E19+Polghivössz!D20</f>
        <v>88900</v>
      </c>
      <c r="G15" s="58">
        <f>Bevjcsössz!F19+Polghivössz!E20</f>
        <v>103824</v>
      </c>
      <c r="H15" s="59">
        <f>Bevjcsössz!G19+Polghivössz!F20</f>
        <v>0</v>
      </c>
      <c r="I15" s="58">
        <f t="shared" si="0"/>
        <v>103824</v>
      </c>
      <c r="J15" s="59">
        <f>Bevjcsössz!I19+Polghivössz!H20</f>
        <v>0</v>
      </c>
      <c r="K15" s="1506">
        <f>J15/I15</f>
        <v>0</v>
      </c>
      <c r="L15" s="193">
        <f>Bevjcsössz!K19+Polghivössz!K20</f>
        <v>0</v>
      </c>
      <c r="M15" s="57">
        <f>Bevjcsössz!L19+Polghivössz!L20</f>
        <v>0</v>
      </c>
    </row>
    <row r="16" spans="1:13" s="43" customFormat="1" ht="12" customHeight="1">
      <c r="A16" s="53" t="s">
        <v>702</v>
      </c>
      <c r="B16" s="54" t="s">
        <v>703</v>
      </c>
      <c r="C16" s="55">
        <v>0</v>
      </c>
      <c r="D16" s="55">
        <v>0</v>
      </c>
      <c r="E16" s="56">
        <v>0</v>
      </c>
      <c r="F16" s="57">
        <f>Bevjcsössz!E20+Polghivössz!D21</f>
        <v>0</v>
      </c>
      <c r="G16" s="82">
        <f>Bevjcsössz!F20+Polghivössz!E21</f>
        <v>0</v>
      </c>
      <c r="H16" s="59">
        <f>Bevjcsössz!G20+Polghivössz!F21</f>
        <v>0</v>
      </c>
      <c r="I16" s="82">
        <f t="shared" si="0"/>
        <v>0</v>
      </c>
      <c r="J16" s="59">
        <f>Bevjcsössz!I20+Polghivössz!H21</f>
        <v>0</v>
      </c>
      <c r="K16" s="1506"/>
      <c r="L16" s="193">
        <f>Bevjcsössz!K20+Polghivössz!K21</f>
        <v>0</v>
      </c>
      <c r="M16" s="57">
        <f>Bevjcsössz!L20+Polghivössz!L21</f>
        <v>0</v>
      </c>
    </row>
    <row r="17" spans="1:13" s="43" customFormat="1" ht="12" customHeight="1" thickBot="1">
      <c r="A17" s="63" t="s">
        <v>704</v>
      </c>
      <c r="B17" s="1390" t="s">
        <v>716</v>
      </c>
      <c r="C17" s="65"/>
      <c r="D17" s="65"/>
      <c r="E17" s="83"/>
      <c r="F17" s="84">
        <f>Bevjcsössz!E21+Polghivössz!D22</f>
        <v>0</v>
      </c>
      <c r="G17" s="85">
        <f>Bevjcsössz!F21+Polghivössz!E22</f>
        <v>0</v>
      </c>
      <c r="H17" s="86">
        <f>Bevjcsössz!G21+Polghivössz!F22</f>
        <v>400</v>
      </c>
      <c r="I17" s="87">
        <f t="shared" si="0"/>
        <v>400</v>
      </c>
      <c r="J17" s="69" t="e">
        <f>Bevjcsössz!I21+Polghivössz!H22</f>
        <v>#REF!</v>
      </c>
      <c r="K17" s="1507"/>
      <c r="L17" s="1502">
        <f>Bevjcsössz!K21+Polghivössz!K22</f>
        <v>0</v>
      </c>
      <c r="M17" s="84">
        <f>Bevjcsössz!L21+Polghivössz!L22</f>
        <v>0</v>
      </c>
    </row>
    <row r="18" spans="1:13" s="43" customFormat="1" ht="12" customHeight="1" thickBot="1">
      <c r="A18" s="71" t="s">
        <v>731</v>
      </c>
      <c r="B18" s="72" t="s">
        <v>732</v>
      </c>
      <c r="C18" s="73">
        <f t="shared" ref="C18:H18" si="3">SUM(C14:C17)</f>
        <v>174010</v>
      </c>
      <c r="D18" s="73">
        <f t="shared" si="3"/>
        <v>34500</v>
      </c>
      <c r="E18" s="73">
        <f t="shared" si="3"/>
        <v>165157</v>
      </c>
      <c r="F18" s="73">
        <f t="shared" si="3"/>
        <v>88900</v>
      </c>
      <c r="G18" s="74">
        <f t="shared" si="3"/>
        <v>103824</v>
      </c>
      <c r="H18" s="88">
        <f t="shared" si="3"/>
        <v>400</v>
      </c>
      <c r="I18" s="76">
        <f t="shared" si="0"/>
        <v>104224</v>
      </c>
      <c r="J18" s="75" t="e">
        <f>SUM(J14:J17)</f>
        <v>#REF!</v>
      </c>
      <c r="K18" s="1508" t="e">
        <f>J18/I18</f>
        <v>#REF!</v>
      </c>
      <c r="L18" s="342">
        <f>SUM(L14:L17)</f>
        <v>0</v>
      </c>
      <c r="M18" s="73">
        <f>SUM(M14:M17)</f>
        <v>0</v>
      </c>
    </row>
    <row r="19" spans="1:13" s="43" customFormat="1" ht="12" customHeight="1">
      <c r="A19" s="46" t="s">
        <v>733</v>
      </c>
      <c r="B19" s="47" t="s">
        <v>734</v>
      </c>
      <c r="C19" s="77"/>
      <c r="D19" s="77"/>
      <c r="E19" s="78"/>
      <c r="F19" s="79"/>
      <c r="G19" s="51"/>
      <c r="H19" s="52"/>
      <c r="I19" s="80">
        <f t="shared" si="0"/>
        <v>0</v>
      </c>
      <c r="J19" s="52"/>
      <c r="K19" s="1509"/>
      <c r="L19" s="1501"/>
      <c r="M19" s="1393"/>
    </row>
    <row r="20" spans="1:13" s="43" customFormat="1" ht="12" customHeight="1">
      <c r="A20" s="53" t="s">
        <v>735</v>
      </c>
      <c r="B20" s="54" t="s">
        <v>736</v>
      </c>
      <c r="C20" s="55"/>
      <c r="D20" s="55"/>
      <c r="E20" s="56"/>
      <c r="F20" s="57">
        <f>Bevjcsössz!E25+Polghivössz!D26</f>
        <v>0</v>
      </c>
      <c r="G20" s="82">
        <f>Bevjcsössz!F25+Polghivössz!E26</f>
        <v>0</v>
      </c>
      <c r="H20" s="59">
        <f>Bevjcsössz!G25+Polghivössz!F26</f>
        <v>0</v>
      </c>
      <c r="I20" s="82">
        <f t="shared" si="0"/>
        <v>0</v>
      </c>
      <c r="J20" s="59">
        <f>Bevjcsössz!I25+Polghivössz!H26</f>
        <v>0</v>
      </c>
      <c r="K20" s="1506"/>
      <c r="L20" s="1501"/>
      <c r="M20" s="1393"/>
    </row>
    <row r="21" spans="1:13" s="43" customFormat="1" ht="12" customHeight="1">
      <c r="A21" s="53" t="s">
        <v>737</v>
      </c>
      <c r="B21" s="54" t="s">
        <v>738</v>
      </c>
      <c r="C21" s="55"/>
      <c r="D21" s="55"/>
      <c r="E21" s="56"/>
      <c r="F21" s="57">
        <f>Bevjcsössz!E26+Polghivössz!D27</f>
        <v>0</v>
      </c>
      <c r="G21" s="82">
        <f>Bevjcsössz!F26+Polghivössz!E27</f>
        <v>0</v>
      </c>
      <c r="H21" s="59">
        <f>Bevjcsössz!G26+Polghivössz!F27</f>
        <v>0</v>
      </c>
      <c r="I21" s="82">
        <f t="shared" si="0"/>
        <v>0</v>
      </c>
      <c r="J21" s="59">
        <f>Bevjcsössz!I26+Polghivössz!H27</f>
        <v>0</v>
      </c>
      <c r="K21" s="1506"/>
      <c r="L21" s="1501"/>
      <c r="M21" s="1393"/>
    </row>
    <row r="22" spans="1:13" s="43" customFormat="1" ht="12" customHeight="1">
      <c r="A22" s="53" t="s">
        <v>739</v>
      </c>
      <c r="B22" s="113" t="s">
        <v>713</v>
      </c>
      <c r="C22" s="55">
        <v>388733</v>
      </c>
      <c r="D22" s="55">
        <v>210352</v>
      </c>
      <c r="E22" s="56">
        <v>414105</v>
      </c>
      <c r="F22" s="57">
        <f>Bevjcsössz!E27+Polghivössz!D28</f>
        <v>182156</v>
      </c>
      <c r="G22" s="58">
        <f>Bevjcsössz!F27+Polghivössz!E28</f>
        <v>297567</v>
      </c>
      <c r="H22" s="81">
        <f>Bevjcsössz!G27+Polghivössz!F28</f>
        <v>580</v>
      </c>
      <c r="I22" s="58">
        <f t="shared" si="0"/>
        <v>298147</v>
      </c>
      <c r="J22" s="59">
        <f>Bevjcsössz!I27+Polghivössz!H28</f>
        <v>0</v>
      </c>
      <c r="K22" s="1506">
        <f>J22/I22</f>
        <v>0</v>
      </c>
      <c r="L22" s="193">
        <f>Bevjcsössz!K27+Polghivössz!K28</f>
        <v>1080</v>
      </c>
      <c r="M22" s="57">
        <f>Bevjcsössz!L27+Polghivössz!L28</f>
        <v>0</v>
      </c>
    </row>
    <row r="23" spans="1:13" s="43" customFormat="1" ht="12" customHeight="1">
      <c r="A23" s="53" t="s">
        <v>740</v>
      </c>
      <c r="B23" s="61" t="s">
        <v>741</v>
      </c>
      <c r="C23" s="89">
        <v>47567</v>
      </c>
      <c r="D23" s="89">
        <v>42348</v>
      </c>
      <c r="E23" s="90">
        <v>50725</v>
      </c>
      <c r="F23" s="91">
        <v>52200</v>
      </c>
      <c r="G23" s="92">
        <v>52200</v>
      </c>
      <c r="H23" s="93"/>
      <c r="I23" s="92">
        <f t="shared" si="0"/>
        <v>52200</v>
      </c>
      <c r="J23" s="94">
        <v>29767</v>
      </c>
      <c r="K23" s="1506">
        <f>J23/I23</f>
        <v>0.57024904214559391</v>
      </c>
      <c r="L23" s="1501"/>
      <c r="M23" s="1393"/>
    </row>
    <row r="24" spans="1:13" s="43" customFormat="1" ht="12" customHeight="1">
      <c r="A24" s="95"/>
      <c r="B24" s="96" t="s">
        <v>597</v>
      </c>
      <c r="C24" s="97"/>
      <c r="D24" s="97"/>
      <c r="E24" s="98"/>
      <c r="F24" s="99"/>
      <c r="G24" s="100"/>
      <c r="H24" s="101"/>
      <c r="I24" s="102"/>
      <c r="J24" s="103"/>
      <c r="K24" s="1507"/>
      <c r="L24" s="1501"/>
      <c r="M24" s="1393"/>
    </row>
    <row r="25" spans="1:13" s="43" customFormat="1" ht="12" customHeight="1">
      <c r="A25" s="53" t="s">
        <v>742</v>
      </c>
      <c r="B25" s="113" t="s">
        <v>714</v>
      </c>
      <c r="C25" s="55">
        <v>1709342</v>
      </c>
      <c r="D25" s="55">
        <v>484333</v>
      </c>
      <c r="E25" s="56">
        <v>2547767</v>
      </c>
      <c r="F25" s="57">
        <f>Bevjcsössz!E28+Polghivössz!D30</f>
        <v>213594</v>
      </c>
      <c r="G25" s="104">
        <f>Bevjcsössz!F28+Polghivössz!E30</f>
        <v>216897</v>
      </c>
      <c r="H25" s="81">
        <f>Bevjcsössz!G28+Polghivössz!F30</f>
        <v>0</v>
      </c>
      <c r="I25" s="58">
        <f>SUM(G25:H25)</f>
        <v>216897</v>
      </c>
      <c r="J25" s="59">
        <f>Bevjcsössz!I28+Polghivössz!H30</f>
        <v>0</v>
      </c>
      <c r="K25" s="1506">
        <f>J25/I25</f>
        <v>0</v>
      </c>
      <c r="L25" s="193">
        <f>Bevjcsössz!K28+Polghivössz!K30</f>
        <v>0</v>
      </c>
      <c r="M25" s="57">
        <f>Bevjcsössz!L28+Polghivössz!L30</f>
        <v>0</v>
      </c>
    </row>
    <row r="26" spans="1:13" s="43" customFormat="1" ht="12" customHeight="1" thickBot="1">
      <c r="A26" s="105"/>
      <c r="B26" s="106" t="s">
        <v>633</v>
      </c>
      <c r="C26" s="107"/>
      <c r="D26" s="107"/>
      <c r="E26" s="108"/>
      <c r="F26" s="109"/>
      <c r="G26" s="110"/>
      <c r="H26" s="111"/>
      <c r="I26" s="112"/>
      <c r="J26" s="111"/>
      <c r="K26" s="1510"/>
      <c r="L26" s="1501"/>
      <c r="M26" s="1393"/>
    </row>
    <row r="27" spans="1:13" s="43" customFormat="1" ht="12" customHeight="1" thickBot="1">
      <c r="A27" s="71" t="s">
        <v>743</v>
      </c>
      <c r="B27" s="72" t="s">
        <v>744</v>
      </c>
      <c r="C27" s="73">
        <f>SUM(C20:C22)+C24+C25+C26</f>
        <v>2098075</v>
      </c>
      <c r="D27" s="73">
        <f>SUM(D20:D22)+D24+D25+D26</f>
        <v>694685</v>
      </c>
      <c r="E27" s="73">
        <f>SUM(E20:E22)+E25</f>
        <v>2961872</v>
      </c>
      <c r="F27" s="73">
        <f>SUM(F20:F22)+F25</f>
        <v>395750</v>
      </c>
      <c r="G27" s="74">
        <f>SUM(G20:G22)+G25</f>
        <v>514464</v>
      </c>
      <c r="H27" s="88">
        <f>SUM(H20:H22)+H25</f>
        <v>580</v>
      </c>
      <c r="I27" s="76">
        <f t="shared" ref="I27:I60" si="4">SUM(G27:H27)</f>
        <v>515044</v>
      </c>
      <c r="J27" s="75">
        <f>SUM(J20:J22)+J25</f>
        <v>0</v>
      </c>
      <c r="K27" s="1508">
        <f>J27/I27</f>
        <v>0</v>
      </c>
      <c r="L27" s="342">
        <f>SUM(L20:L22)+L25</f>
        <v>1080</v>
      </c>
      <c r="M27" s="73">
        <f>SUM(M20:M22)+M25</f>
        <v>0</v>
      </c>
    </row>
    <row r="28" spans="1:13" s="43" customFormat="1" ht="12" customHeight="1">
      <c r="A28" s="46" t="s">
        <v>745</v>
      </c>
      <c r="B28" s="47" t="s">
        <v>746</v>
      </c>
      <c r="C28" s="77"/>
      <c r="D28" s="77"/>
      <c r="E28" s="78"/>
      <c r="F28" s="79"/>
      <c r="G28" s="51"/>
      <c r="H28" s="52"/>
      <c r="I28" s="80">
        <f t="shared" si="4"/>
        <v>0</v>
      </c>
      <c r="J28" s="52"/>
      <c r="K28" s="1509"/>
      <c r="L28" s="1501"/>
      <c r="M28" s="1393"/>
    </row>
    <row r="29" spans="1:13" s="43" customFormat="1" ht="12" customHeight="1">
      <c r="A29" s="53" t="s">
        <v>747</v>
      </c>
      <c r="B29" s="113" t="s">
        <v>748</v>
      </c>
      <c r="C29" s="55">
        <v>94907</v>
      </c>
      <c r="D29" s="55">
        <v>3000</v>
      </c>
      <c r="E29" s="82">
        <v>11700</v>
      </c>
      <c r="F29" s="57">
        <f>Bevjcsössz!E34+Polghivössz!D37</f>
        <v>23000</v>
      </c>
      <c r="G29" s="114">
        <f>Bevjcsössz!F34+Polghivössz!E37</f>
        <v>37300</v>
      </c>
      <c r="H29" s="115">
        <f>Bevjcsössz!G34+Polghivössz!F37</f>
        <v>0</v>
      </c>
      <c r="I29" s="82">
        <f t="shared" si="4"/>
        <v>37300</v>
      </c>
      <c r="J29" s="115">
        <f>Bevjcsössz!I34+Polghivössz!H37</f>
        <v>-344</v>
      </c>
      <c r="K29" s="1506">
        <f>J29/I29</f>
        <v>-9.2225201072386066E-3</v>
      </c>
      <c r="L29" s="193">
        <f>Bevjcsössz!K34+Polghivössz!K37</f>
        <v>0</v>
      </c>
      <c r="M29" s="57">
        <f>Bevjcsössz!L34+Polghivössz!L37</f>
        <v>0</v>
      </c>
    </row>
    <row r="30" spans="1:13" s="43" customFormat="1" ht="12" customHeight="1">
      <c r="A30" s="53" t="s">
        <v>749</v>
      </c>
      <c r="B30" s="113" t="s">
        <v>750</v>
      </c>
      <c r="C30" s="55"/>
      <c r="D30" s="55"/>
      <c r="E30" s="56">
        <v>0</v>
      </c>
      <c r="F30" s="57">
        <f>Bevjcsössz!E35+Polghivössz!D38</f>
        <v>0</v>
      </c>
      <c r="G30" s="114">
        <f>Bevjcsössz!F35+Polghivössz!E38</f>
        <v>0</v>
      </c>
      <c r="H30" s="115">
        <f>Bevjcsössz!G35+Polghivössz!F38</f>
        <v>0</v>
      </c>
      <c r="I30" s="82">
        <f t="shared" si="4"/>
        <v>0</v>
      </c>
      <c r="J30" s="115">
        <f>Bevjcsössz!I35+Polghivössz!H38</f>
        <v>0</v>
      </c>
      <c r="K30" s="1506"/>
      <c r="L30" s="1501"/>
      <c r="M30" s="1393"/>
    </row>
    <row r="31" spans="1:13" s="43" customFormat="1" ht="12" customHeight="1">
      <c r="A31" s="53" t="s">
        <v>751</v>
      </c>
      <c r="B31" s="54" t="s">
        <v>752</v>
      </c>
      <c r="C31" s="55"/>
      <c r="D31" s="55"/>
      <c r="E31" s="116">
        <v>0</v>
      </c>
      <c r="F31" s="57">
        <f>Bevjcsössz!E39+Polghivössz!D42</f>
        <v>0</v>
      </c>
      <c r="G31" s="117">
        <f>Bevjcsössz!F39+Polghivössz!E42</f>
        <v>0</v>
      </c>
      <c r="H31" s="118">
        <f>Bevjcsössz!G39+Polghivössz!F42</f>
        <v>0</v>
      </c>
      <c r="I31" s="82">
        <f t="shared" si="4"/>
        <v>0</v>
      </c>
      <c r="J31" s="118">
        <f>Bevjcsössz!I39+Polghivössz!H42</f>
        <v>0</v>
      </c>
      <c r="K31" s="1506"/>
      <c r="L31" s="1501"/>
      <c r="M31" s="1393"/>
    </row>
    <row r="32" spans="1:13" s="43" customFormat="1" ht="12" customHeight="1">
      <c r="A32" s="53" t="s">
        <v>753</v>
      </c>
      <c r="B32" s="61" t="s">
        <v>754</v>
      </c>
      <c r="C32" s="55">
        <f>SUM(C31:C31)</f>
        <v>0</v>
      </c>
      <c r="D32" s="55"/>
      <c r="E32" s="55">
        <v>0</v>
      </c>
      <c r="F32" s="62">
        <f>SUM(F31:F31)</f>
        <v>0</v>
      </c>
      <c r="G32" s="114">
        <f>SUM(G31:G31)</f>
        <v>0</v>
      </c>
      <c r="H32" s="115">
        <f>SUM(H31:H31)</f>
        <v>0</v>
      </c>
      <c r="I32" s="82">
        <f t="shared" si="4"/>
        <v>0</v>
      </c>
      <c r="J32" s="115">
        <f>SUM(J31:J31)</f>
        <v>0</v>
      </c>
      <c r="K32" s="1506"/>
      <c r="L32" s="1501"/>
      <c r="M32" s="1393"/>
    </row>
    <row r="33" spans="1:13" s="43" customFormat="1" ht="12" customHeight="1" thickBot="1">
      <c r="A33" s="63" t="s">
        <v>755</v>
      </c>
      <c r="B33" s="64" t="s">
        <v>756</v>
      </c>
      <c r="C33" s="65"/>
      <c r="D33" s="65"/>
      <c r="E33" s="83">
        <v>910000</v>
      </c>
      <c r="F33" s="84">
        <f>Bevjcsössz!E41+Polghivössz!D44</f>
        <v>170000</v>
      </c>
      <c r="G33" s="119">
        <f>Bevjcsössz!F41+Polghivössz!E44</f>
        <v>170000</v>
      </c>
      <c r="H33" s="120">
        <f>Bevjcsössz!G41+Polghivössz!F44</f>
        <v>0</v>
      </c>
      <c r="I33" s="70">
        <f t="shared" si="4"/>
        <v>170000</v>
      </c>
      <c r="J33" s="120">
        <f>Bevjcsössz!I41+Polghivössz!H44</f>
        <v>0</v>
      </c>
      <c r="K33" s="1507"/>
      <c r="L33" s="1501"/>
      <c r="M33" s="1393"/>
    </row>
    <row r="34" spans="1:13" s="43" customFormat="1" ht="12" customHeight="1" thickBot="1">
      <c r="A34" s="71" t="s">
        <v>757</v>
      </c>
      <c r="B34" s="72" t="s">
        <v>758</v>
      </c>
      <c r="C34" s="73">
        <f t="shared" ref="C34:H34" si="5">C29+C30+C32+C33</f>
        <v>94907</v>
      </c>
      <c r="D34" s="73">
        <f t="shared" si="5"/>
        <v>3000</v>
      </c>
      <c r="E34" s="73">
        <f t="shared" si="5"/>
        <v>921700</v>
      </c>
      <c r="F34" s="73">
        <f t="shared" si="5"/>
        <v>193000</v>
      </c>
      <c r="G34" s="121">
        <f t="shared" si="5"/>
        <v>207300</v>
      </c>
      <c r="H34" s="75">
        <f t="shared" si="5"/>
        <v>0</v>
      </c>
      <c r="I34" s="122">
        <f t="shared" si="4"/>
        <v>207300</v>
      </c>
      <c r="J34" s="75">
        <f>J29+J30+J32+J33</f>
        <v>-344</v>
      </c>
      <c r="K34" s="1511"/>
      <c r="L34" s="342">
        <f>L29+L30+L32+L33</f>
        <v>0</v>
      </c>
      <c r="M34" s="73">
        <f>M29+M30+M32+M33</f>
        <v>0</v>
      </c>
    </row>
    <row r="35" spans="1:13" s="43" customFormat="1" ht="12" customHeight="1">
      <c r="A35" s="46" t="s">
        <v>759</v>
      </c>
      <c r="B35" s="48" t="s">
        <v>760</v>
      </c>
      <c r="C35" s="77"/>
      <c r="D35" s="77"/>
      <c r="E35" s="78"/>
      <c r="F35" s="123">
        <f>Bevjcsössz!E43+Polghivössz!D46</f>
        <v>0</v>
      </c>
      <c r="G35" s="124">
        <f>Bevjcsössz!F43+Polghivössz!E46</f>
        <v>0</v>
      </c>
      <c r="H35" s="125">
        <f>Bevjcsössz!G43+Polghivössz!F46</f>
        <v>0</v>
      </c>
      <c r="I35" s="80">
        <f t="shared" si="4"/>
        <v>0</v>
      </c>
      <c r="J35" s="125">
        <f>Bevjcsössz!I43+Polghivössz!H46</f>
        <v>0</v>
      </c>
      <c r="K35" s="1509"/>
      <c r="L35" s="1501"/>
      <c r="M35" s="1393"/>
    </row>
    <row r="36" spans="1:13" s="43" customFormat="1" ht="12" customHeight="1">
      <c r="A36" s="53" t="s">
        <v>761</v>
      </c>
      <c r="B36" s="54" t="s">
        <v>762</v>
      </c>
      <c r="C36" s="55">
        <v>683283</v>
      </c>
      <c r="D36" s="55">
        <v>800038</v>
      </c>
      <c r="E36" s="56">
        <v>2310318</v>
      </c>
      <c r="F36" s="57">
        <f>Bevjcsössz!E44+Polghivössz!D47</f>
        <v>4365704</v>
      </c>
      <c r="G36" s="114">
        <f>Bevjcsössz!F44+Polghivössz!E47</f>
        <v>4414248</v>
      </c>
      <c r="H36" s="126">
        <f>Bevjcsössz!G44+Polghivössz!F47</f>
        <v>0</v>
      </c>
      <c r="I36" s="58">
        <f t="shared" si="4"/>
        <v>4414248</v>
      </c>
      <c r="J36" s="115">
        <f>Bevjcsössz!I44+Polghivössz!H47</f>
        <v>0</v>
      </c>
      <c r="K36" s="1506">
        <f>J36/I36</f>
        <v>0</v>
      </c>
      <c r="L36" s="193">
        <f>Bevjcsössz!K44+Polghivössz!K47</f>
        <v>1675</v>
      </c>
      <c r="M36" s="57">
        <f>Bevjcsössz!L44+Polghivössz!L47</f>
        <v>0</v>
      </c>
    </row>
    <row r="37" spans="1:13" s="43" customFormat="1" ht="12" customHeight="1">
      <c r="A37" s="53" t="s">
        <v>764</v>
      </c>
      <c r="B37" s="54" t="s">
        <v>765</v>
      </c>
      <c r="C37" s="55"/>
      <c r="D37" s="55"/>
      <c r="E37" s="116"/>
      <c r="F37" s="57">
        <f>Bevjcsössz!E45+Polghivössz!D48</f>
        <v>0</v>
      </c>
      <c r="G37" s="127">
        <f>Bevjcsössz!F45+Polghivössz!E48</f>
        <v>0</v>
      </c>
      <c r="H37" s="128">
        <f>Bevjcsössz!G45+Polghivössz!F48</f>
        <v>0</v>
      </c>
      <c r="I37" s="82">
        <f t="shared" si="4"/>
        <v>0</v>
      </c>
      <c r="J37" s="128">
        <f>Bevjcsössz!I45+Polghivössz!H48</f>
        <v>0</v>
      </c>
      <c r="K37" s="1506"/>
      <c r="L37" s="1501"/>
      <c r="M37" s="1393"/>
    </row>
    <row r="38" spans="1:13" s="43" customFormat="1" ht="12" customHeight="1" thickBot="1">
      <c r="A38" s="129" t="s">
        <v>766</v>
      </c>
      <c r="B38" s="130" t="s">
        <v>767</v>
      </c>
      <c r="C38" s="131">
        <f t="shared" ref="C38:H38" si="6">SUM(C36:C37)</f>
        <v>683283</v>
      </c>
      <c r="D38" s="131">
        <f t="shared" si="6"/>
        <v>800038</v>
      </c>
      <c r="E38" s="131">
        <f t="shared" si="6"/>
        <v>2310318</v>
      </c>
      <c r="F38" s="132">
        <f t="shared" si="6"/>
        <v>4365704</v>
      </c>
      <c r="G38" s="133">
        <f t="shared" si="6"/>
        <v>4414248</v>
      </c>
      <c r="H38" s="134">
        <f t="shared" si="6"/>
        <v>0</v>
      </c>
      <c r="I38" s="135">
        <f t="shared" si="4"/>
        <v>4414248</v>
      </c>
      <c r="J38" s="136">
        <f>SUM(J36:J37)</f>
        <v>0</v>
      </c>
      <c r="K38" s="1507">
        <f>J38/I38</f>
        <v>0</v>
      </c>
      <c r="L38" s="736">
        <f>SUM(L36:L37)</f>
        <v>1675</v>
      </c>
      <c r="M38" s="132">
        <f>SUM(M36:M37)</f>
        <v>0</v>
      </c>
    </row>
    <row r="39" spans="1:13" s="43" customFormat="1" ht="12" customHeight="1" thickBot="1">
      <c r="A39" s="71" t="s">
        <v>768</v>
      </c>
      <c r="B39" s="72" t="s">
        <v>769</v>
      </c>
      <c r="C39" s="73">
        <f t="shared" ref="C39:H39" si="7">C34+C35+C38</f>
        <v>778190</v>
      </c>
      <c r="D39" s="73">
        <f t="shared" si="7"/>
        <v>803038</v>
      </c>
      <c r="E39" s="73">
        <f t="shared" si="7"/>
        <v>3232018</v>
      </c>
      <c r="F39" s="73">
        <f t="shared" si="7"/>
        <v>4558704</v>
      </c>
      <c r="G39" s="137">
        <f t="shared" si="7"/>
        <v>4621548</v>
      </c>
      <c r="H39" s="74">
        <f t="shared" si="7"/>
        <v>0</v>
      </c>
      <c r="I39" s="76">
        <f t="shared" si="4"/>
        <v>4621548</v>
      </c>
      <c r="J39" s="138">
        <f>J34+J35+J38</f>
        <v>-344</v>
      </c>
      <c r="K39" s="1508">
        <f>J39/I39</f>
        <v>-7.4433934257525831E-5</v>
      </c>
      <c r="L39" s="342">
        <f>L34+L35+L38</f>
        <v>1675</v>
      </c>
      <c r="M39" s="73">
        <f>M34+M35+M38</f>
        <v>0</v>
      </c>
    </row>
    <row r="40" spans="1:13" s="43" customFormat="1" ht="12" customHeight="1">
      <c r="A40" s="46" t="s">
        <v>770</v>
      </c>
      <c r="B40" s="47" t="s">
        <v>771</v>
      </c>
      <c r="C40" s="139"/>
      <c r="D40" s="139"/>
      <c r="E40" s="140"/>
      <c r="F40" s="79"/>
      <c r="G40" s="51"/>
      <c r="H40" s="52"/>
      <c r="I40" s="80">
        <f t="shared" si="4"/>
        <v>0</v>
      </c>
      <c r="J40" s="52"/>
      <c r="K40" s="1509"/>
      <c r="L40" s="1501"/>
      <c r="M40" s="1393"/>
    </row>
    <row r="41" spans="1:13" s="43" customFormat="1" ht="12" customHeight="1">
      <c r="A41" s="53" t="s">
        <v>0</v>
      </c>
      <c r="B41" s="54" t="s">
        <v>1</v>
      </c>
      <c r="C41" s="55">
        <v>831962</v>
      </c>
      <c r="D41" s="55">
        <v>728000</v>
      </c>
      <c r="E41" s="141">
        <v>799000</v>
      </c>
      <c r="F41" s="57">
        <f>Polghivössz!D52</f>
        <v>804000</v>
      </c>
      <c r="G41" s="58">
        <f>Polghivössz!E52</f>
        <v>804000</v>
      </c>
      <c r="H41" s="59">
        <f>Polghivössz!F52</f>
        <v>0</v>
      </c>
      <c r="I41" s="58">
        <f t="shared" si="4"/>
        <v>804000</v>
      </c>
      <c r="J41" s="59">
        <f>Polghivössz!H52</f>
        <v>0</v>
      </c>
      <c r="K41" s="1506">
        <f>J41/I41</f>
        <v>0</v>
      </c>
      <c r="L41" s="193">
        <f>Polghivössz!K52</f>
        <v>0</v>
      </c>
      <c r="M41" s="57">
        <f>Polghivössz!L52</f>
        <v>0</v>
      </c>
    </row>
    <row r="42" spans="1:13" s="43" customFormat="1" ht="12" customHeight="1">
      <c r="A42" s="53" t="s">
        <v>2</v>
      </c>
      <c r="B42" s="54" t="s">
        <v>3</v>
      </c>
      <c r="C42" s="55">
        <v>41465</v>
      </c>
      <c r="D42" s="55">
        <v>38000</v>
      </c>
      <c r="E42" s="141">
        <v>40000</v>
      </c>
      <c r="F42" s="57">
        <f>Polghivössz!D53</f>
        <v>41000</v>
      </c>
      <c r="G42" s="58">
        <f>Polghivössz!E53</f>
        <v>41000</v>
      </c>
      <c r="H42" s="81">
        <f>Polghivössz!F53</f>
        <v>0</v>
      </c>
      <c r="I42" s="58">
        <f t="shared" si="4"/>
        <v>41000</v>
      </c>
      <c r="J42" s="59">
        <f>Polghivössz!H53</f>
        <v>0</v>
      </c>
      <c r="K42" s="1506">
        <f>J42/I42</f>
        <v>0</v>
      </c>
      <c r="L42" s="193">
        <f>Polghivössz!K53</f>
        <v>0</v>
      </c>
      <c r="M42" s="57">
        <f>Polghivössz!L53</f>
        <v>0</v>
      </c>
    </row>
    <row r="43" spans="1:13" s="43" customFormat="1" ht="12" customHeight="1">
      <c r="A43" s="53" t="s">
        <v>4</v>
      </c>
      <c r="B43" s="54" t="s">
        <v>7</v>
      </c>
      <c r="C43" s="55">
        <v>0</v>
      </c>
      <c r="D43" s="55">
        <v>0</v>
      </c>
      <c r="E43" s="141">
        <v>0</v>
      </c>
      <c r="F43" s="57">
        <f>Polghivössz!D54</f>
        <v>0</v>
      </c>
      <c r="G43" s="82">
        <f>Polghivössz!E54</f>
        <v>0</v>
      </c>
      <c r="H43" s="59">
        <f>Polghivössz!F54</f>
        <v>0</v>
      </c>
      <c r="I43" s="82">
        <f t="shared" si="4"/>
        <v>0</v>
      </c>
      <c r="J43" s="59">
        <f>Polghivössz!H54</f>
        <v>0</v>
      </c>
      <c r="K43" s="1506"/>
      <c r="L43" s="193">
        <f>Polghivössz!K54</f>
        <v>0</v>
      </c>
      <c r="M43" s="57">
        <f>Polghivössz!L54</f>
        <v>0</v>
      </c>
    </row>
    <row r="44" spans="1:13" s="43" customFormat="1" ht="12" customHeight="1">
      <c r="A44" s="53" t="s">
        <v>10</v>
      </c>
      <c r="B44" s="54" t="s">
        <v>18</v>
      </c>
      <c r="C44" s="55">
        <v>0</v>
      </c>
      <c r="D44" s="55">
        <v>0</v>
      </c>
      <c r="E44" s="141">
        <v>0</v>
      </c>
      <c r="F44" s="57">
        <f>Polghivössz!D55</f>
        <v>0</v>
      </c>
      <c r="G44" s="82">
        <f>Polghivössz!E55</f>
        <v>0</v>
      </c>
      <c r="H44" s="59">
        <f>Polghivössz!F55</f>
        <v>0</v>
      </c>
      <c r="I44" s="82">
        <f t="shared" si="4"/>
        <v>0</v>
      </c>
      <c r="J44" s="59">
        <f>Polghivössz!H55</f>
        <v>0</v>
      </c>
      <c r="K44" s="1506"/>
      <c r="L44" s="193">
        <f>Polghivössz!K55</f>
        <v>0</v>
      </c>
      <c r="M44" s="57">
        <f>Polghivössz!L55</f>
        <v>0</v>
      </c>
    </row>
    <row r="45" spans="1:13" s="43" customFormat="1" ht="12" customHeight="1">
      <c r="A45" s="53" t="s">
        <v>19</v>
      </c>
      <c r="B45" s="54" t="s">
        <v>20</v>
      </c>
      <c r="C45" s="55">
        <v>0</v>
      </c>
      <c r="D45" s="55">
        <v>0</v>
      </c>
      <c r="E45" s="141">
        <v>0</v>
      </c>
      <c r="F45" s="57">
        <f>Polghivössz!D56</f>
        <v>0</v>
      </c>
      <c r="G45" s="82">
        <f>Polghivössz!E56</f>
        <v>0</v>
      </c>
      <c r="H45" s="59">
        <f>Polghivössz!F56</f>
        <v>0</v>
      </c>
      <c r="I45" s="82">
        <f t="shared" si="4"/>
        <v>0</v>
      </c>
      <c r="J45" s="59">
        <f>Polghivössz!H56</f>
        <v>0</v>
      </c>
      <c r="K45" s="1506"/>
      <c r="L45" s="193">
        <f>Polghivössz!K56</f>
        <v>0</v>
      </c>
      <c r="M45" s="57">
        <f>Polghivössz!L56</f>
        <v>0</v>
      </c>
    </row>
    <row r="46" spans="1:13" s="43" customFormat="1" ht="12" customHeight="1">
      <c r="A46" s="53" t="s">
        <v>21</v>
      </c>
      <c r="B46" s="54" t="s">
        <v>37</v>
      </c>
      <c r="C46" s="55"/>
      <c r="D46" s="55">
        <v>0</v>
      </c>
      <c r="E46" s="141">
        <v>0</v>
      </c>
      <c r="F46" s="57">
        <f>Polghivössz!D57</f>
        <v>0</v>
      </c>
      <c r="G46" s="82">
        <f>Polghivössz!E57</f>
        <v>0</v>
      </c>
      <c r="H46" s="59">
        <f>Polghivössz!F57</f>
        <v>0</v>
      </c>
      <c r="I46" s="82">
        <f t="shared" si="4"/>
        <v>0</v>
      </c>
      <c r="J46" s="59">
        <f>Polghivössz!H57</f>
        <v>0</v>
      </c>
      <c r="K46" s="1506"/>
      <c r="L46" s="193">
        <f>Polghivössz!K57</f>
        <v>0</v>
      </c>
      <c r="M46" s="57">
        <f>Polghivössz!L57</f>
        <v>0</v>
      </c>
    </row>
    <row r="47" spans="1:13" s="43" customFormat="1" ht="12" customHeight="1">
      <c r="A47" s="53" t="s">
        <v>22</v>
      </c>
      <c r="B47" s="54" t="s">
        <v>23</v>
      </c>
      <c r="C47" s="55">
        <v>0</v>
      </c>
      <c r="D47" s="55">
        <v>0</v>
      </c>
      <c r="E47" s="141">
        <v>0</v>
      </c>
      <c r="F47" s="57">
        <f>Polghivössz!D58</f>
        <v>0</v>
      </c>
      <c r="G47" s="57">
        <f>Polghivössz!E58</f>
        <v>0</v>
      </c>
      <c r="H47" s="59"/>
      <c r="I47" s="58">
        <f t="shared" si="4"/>
        <v>0</v>
      </c>
      <c r="J47" s="59">
        <f>Polghivössz!H58</f>
        <v>0</v>
      </c>
      <c r="K47" s="1506"/>
      <c r="L47" s="193">
        <f>Polghivössz!K58</f>
        <v>0</v>
      </c>
      <c r="M47" s="57">
        <f>Polghivössz!L58</f>
        <v>0</v>
      </c>
    </row>
    <row r="48" spans="1:13" s="43" customFormat="1" ht="12" customHeight="1">
      <c r="A48" s="53" t="s">
        <v>24</v>
      </c>
      <c r="B48" s="54" t="s">
        <v>25</v>
      </c>
      <c r="C48" s="55">
        <v>27752</v>
      </c>
      <c r="D48" s="55">
        <v>27000</v>
      </c>
      <c r="E48" s="141">
        <v>26000</v>
      </c>
      <c r="F48" s="57">
        <f>Polghivössz!D59</f>
        <v>23000</v>
      </c>
      <c r="G48" s="58">
        <f>Polghivössz!E59</f>
        <v>23000</v>
      </c>
      <c r="H48" s="59">
        <f>Polghivössz!F59</f>
        <v>600</v>
      </c>
      <c r="I48" s="58">
        <f t="shared" si="4"/>
        <v>23600</v>
      </c>
      <c r="J48" s="59">
        <f>Polghivössz!H59</f>
        <v>0</v>
      </c>
      <c r="K48" s="1506">
        <f>J48/I48</f>
        <v>0</v>
      </c>
      <c r="L48" s="193">
        <f>Polghivössz!K59</f>
        <v>0</v>
      </c>
      <c r="M48" s="57">
        <f>Polghivössz!L59</f>
        <v>0</v>
      </c>
    </row>
    <row r="49" spans="1:13" s="43" customFormat="1" ht="12" customHeight="1">
      <c r="A49" s="53" t="s">
        <v>26</v>
      </c>
      <c r="B49" s="54" t="s">
        <v>27</v>
      </c>
      <c r="C49" s="55">
        <f t="shared" ref="C49:H49" si="8">SUM(C41:C48)</f>
        <v>901179</v>
      </c>
      <c r="D49" s="570">
        <f t="shared" si="8"/>
        <v>793000</v>
      </c>
      <c r="E49" s="62">
        <f t="shared" si="8"/>
        <v>865000</v>
      </c>
      <c r="F49" s="62">
        <f t="shared" si="8"/>
        <v>868000</v>
      </c>
      <c r="G49" s="58">
        <f t="shared" si="8"/>
        <v>868000</v>
      </c>
      <c r="H49" s="81">
        <f t="shared" si="8"/>
        <v>600</v>
      </c>
      <c r="I49" s="58">
        <f t="shared" si="4"/>
        <v>868600</v>
      </c>
      <c r="J49" s="59">
        <f>SUM(J41:J48)</f>
        <v>0</v>
      </c>
      <c r="K49" s="1506">
        <f>J49/I49</f>
        <v>0</v>
      </c>
      <c r="L49" s="570">
        <f>SUM(L41:L48)</f>
        <v>0</v>
      </c>
      <c r="M49" s="62">
        <f>SUM(M41:M48)</f>
        <v>0</v>
      </c>
    </row>
    <row r="50" spans="1:13" s="43" customFormat="1" ht="12" customHeight="1">
      <c r="A50" s="53" t="s">
        <v>28</v>
      </c>
      <c r="B50" s="54" t="s">
        <v>77</v>
      </c>
      <c r="C50" s="55">
        <v>993063</v>
      </c>
      <c r="D50" s="55">
        <v>914012</v>
      </c>
      <c r="E50" s="141">
        <v>1064684</v>
      </c>
      <c r="F50" s="57">
        <f>Polghivössz!D61</f>
        <v>1022362</v>
      </c>
      <c r="G50" s="58">
        <f>Polghivössz!E61</f>
        <v>1192618</v>
      </c>
      <c r="H50" s="81">
        <f>Polghivössz!F61</f>
        <v>15455</v>
      </c>
      <c r="I50" s="58">
        <f t="shared" si="4"/>
        <v>1208073</v>
      </c>
      <c r="J50" s="59">
        <f>Polghivössz!H61</f>
        <v>0</v>
      </c>
      <c r="K50" s="1506">
        <f>J50/I50</f>
        <v>0</v>
      </c>
      <c r="L50" s="193">
        <f>Polghivössz!K61</f>
        <v>0</v>
      </c>
      <c r="M50" s="57">
        <f>Polghivössz!L61</f>
        <v>0</v>
      </c>
    </row>
    <row r="51" spans="1:13" s="43" customFormat="1" ht="12" customHeight="1">
      <c r="A51" s="53" t="s">
        <v>29</v>
      </c>
      <c r="B51" s="54" t="s">
        <v>549</v>
      </c>
      <c r="C51" s="55">
        <v>0</v>
      </c>
      <c r="D51" s="55">
        <v>37673</v>
      </c>
      <c r="E51" s="141"/>
      <c r="F51" s="57"/>
      <c r="G51" s="58"/>
      <c r="H51" s="81"/>
      <c r="I51" s="58"/>
      <c r="J51" s="59">
        <f>Polghivössz!H62</f>
        <v>0</v>
      </c>
      <c r="K51" s="1506" t="e">
        <f>J51/I51</f>
        <v>#DIV/0!</v>
      </c>
      <c r="L51" s="193">
        <f>Polghivössz!K62</f>
        <v>0</v>
      </c>
      <c r="M51" s="57">
        <f>Polghivössz!L62</f>
        <v>0</v>
      </c>
    </row>
    <row r="52" spans="1:13" s="43" customFormat="1" ht="12" customHeight="1">
      <c r="A52" s="53" t="s">
        <v>33</v>
      </c>
      <c r="B52" s="1385" t="s">
        <v>74</v>
      </c>
      <c r="C52" s="55">
        <v>0</v>
      </c>
      <c r="D52" s="55"/>
      <c r="E52" s="141"/>
      <c r="F52" s="57"/>
      <c r="G52" s="82"/>
      <c r="H52" s="81"/>
      <c r="I52" s="58"/>
      <c r="J52" s="59">
        <f>Polghivössz!H63</f>
        <v>0</v>
      </c>
      <c r="K52" s="1506" t="e">
        <f>J52/I52</f>
        <v>#DIV/0!</v>
      </c>
      <c r="L52" s="193">
        <f>Polghivössz!K63</f>
        <v>0</v>
      </c>
      <c r="M52" s="57">
        <f>Polghivössz!L63</f>
        <v>0</v>
      </c>
    </row>
    <row r="53" spans="1:13" s="43" customFormat="1" ht="12" customHeight="1">
      <c r="A53" s="53" t="s">
        <v>34</v>
      </c>
      <c r="B53" s="54" t="s">
        <v>75</v>
      </c>
      <c r="C53" s="55">
        <v>89406</v>
      </c>
      <c r="D53" s="55">
        <v>0</v>
      </c>
      <c r="E53" s="141">
        <v>272</v>
      </c>
      <c r="F53" s="57">
        <f>Polghivössz!D64</f>
        <v>0</v>
      </c>
      <c r="G53" s="57">
        <f>Polghivössz!E64</f>
        <v>30222</v>
      </c>
      <c r="H53" s="57">
        <f>Polghivössz!F64</f>
        <v>0</v>
      </c>
      <c r="I53" s="58">
        <f t="shared" si="4"/>
        <v>30222</v>
      </c>
      <c r="J53" s="128" t="e">
        <f>Polghivössz!H64</f>
        <v>#REF!</v>
      </c>
      <c r="K53" s="1506" t="e">
        <f t="shared" ref="K53:K60" si="9">J53/I53</f>
        <v>#REF!</v>
      </c>
      <c r="L53" s="193">
        <f>Polghivössz!K64</f>
        <v>0</v>
      </c>
      <c r="M53" s="57">
        <f>Polghivössz!L64</f>
        <v>0</v>
      </c>
    </row>
    <row r="54" spans="1:13" s="43" customFormat="1" ht="12" customHeight="1" thickBot="1">
      <c r="A54" s="63" t="s">
        <v>36</v>
      </c>
      <c r="B54" s="130" t="s">
        <v>35</v>
      </c>
      <c r="C54" s="131">
        <f t="shared" ref="C54:H54" si="10">SUM(C49:C53)</f>
        <v>1983648</v>
      </c>
      <c r="D54" s="131">
        <f t="shared" si="10"/>
        <v>1744685</v>
      </c>
      <c r="E54" s="131">
        <f t="shared" si="10"/>
        <v>1929956</v>
      </c>
      <c r="F54" s="132">
        <f t="shared" si="10"/>
        <v>1890362</v>
      </c>
      <c r="G54" s="135">
        <f t="shared" si="10"/>
        <v>2090840</v>
      </c>
      <c r="H54" s="143">
        <f t="shared" si="10"/>
        <v>16055</v>
      </c>
      <c r="I54" s="135">
        <f t="shared" si="4"/>
        <v>2106895</v>
      </c>
      <c r="J54" s="144" t="e">
        <f>SUM(J49:J53)</f>
        <v>#REF!</v>
      </c>
      <c r="K54" s="1507" t="e">
        <f t="shared" si="9"/>
        <v>#REF!</v>
      </c>
      <c r="L54" s="736">
        <f>SUM(L49:L53)</f>
        <v>0</v>
      </c>
      <c r="M54" s="132">
        <f>SUM(M49:M53)</f>
        <v>0</v>
      </c>
    </row>
    <row r="55" spans="1:13" s="43" customFormat="1" ht="15" customHeight="1" thickBot="1">
      <c r="A55" s="36" t="s">
        <v>44</v>
      </c>
      <c r="B55" s="145" t="s">
        <v>43</v>
      </c>
      <c r="C55" s="146">
        <f t="shared" ref="C55:H55" si="11">C12+C18+C27+C39+C54</f>
        <v>5551056</v>
      </c>
      <c r="D55" s="146">
        <f t="shared" si="11"/>
        <v>3791755</v>
      </c>
      <c r="E55" s="146">
        <f t="shared" si="11"/>
        <v>8829564</v>
      </c>
      <c r="F55" s="147">
        <f t="shared" si="11"/>
        <v>7432285</v>
      </c>
      <c r="G55" s="74">
        <f t="shared" si="11"/>
        <v>7857725</v>
      </c>
      <c r="H55" s="88">
        <f t="shared" si="11"/>
        <v>17330</v>
      </c>
      <c r="I55" s="148">
        <f t="shared" si="4"/>
        <v>7875055</v>
      </c>
      <c r="J55" s="75" t="e">
        <f>J12+J18+J27+J39+J54</f>
        <v>#REF!</v>
      </c>
      <c r="K55" s="1508" t="e">
        <f t="shared" si="9"/>
        <v>#REF!</v>
      </c>
      <c r="L55" s="147">
        <f>L12+L18+L27+L39+L54</f>
        <v>236340</v>
      </c>
      <c r="M55" s="147">
        <f>M12+M18+M27+M39+M54</f>
        <v>0</v>
      </c>
    </row>
    <row r="56" spans="1:13" s="43" customFormat="1" ht="12" customHeight="1">
      <c r="A56" s="46" t="s">
        <v>46</v>
      </c>
      <c r="B56" s="149" t="s">
        <v>45</v>
      </c>
      <c r="C56" s="77"/>
      <c r="D56" s="77"/>
      <c r="E56" s="77"/>
      <c r="F56" s="150">
        <f>Polghivössz!D40</f>
        <v>0</v>
      </c>
      <c r="G56" s="151">
        <f>Polghivössz!E40</f>
        <v>0</v>
      </c>
      <c r="H56" s="152">
        <f>Polghivössz!F40</f>
        <v>0</v>
      </c>
      <c r="I56" s="151">
        <f t="shared" si="4"/>
        <v>0</v>
      </c>
      <c r="J56" s="125">
        <f>Polghivössz!H40</f>
        <v>0</v>
      </c>
      <c r="K56" s="1509" t="e">
        <f t="shared" si="9"/>
        <v>#DIV/0!</v>
      </c>
      <c r="L56" s="726">
        <f>Polghivössz!K40</f>
        <v>0</v>
      </c>
      <c r="M56" s="150">
        <f>Polghivössz!K40</f>
        <v>0</v>
      </c>
    </row>
    <row r="57" spans="1:13" s="43" customFormat="1" ht="12" customHeight="1">
      <c r="A57" s="53" t="s">
        <v>48</v>
      </c>
      <c r="B57" s="192" t="s">
        <v>47</v>
      </c>
      <c r="C57" s="1384"/>
      <c r="D57" s="1384"/>
      <c r="E57" s="141"/>
      <c r="F57" s="57">
        <f>Polghivössz!D39</f>
        <v>0</v>
      </c>
      <c r="G57" s="1403">
        <f>Polghivössz!E39</f>
        <v>0</v>
      </c>
      <c r="H57" s="81">
        <f>Polghivössz!F39</f>
        <v>0</v>
      </c>
      <c r="I57" s="1403">
        <f t="shared" si="4"/>
        <v>0</v>
      </c>
      <c r="J57" s="115">
        <f>Polghivössz!H39</f>
        <v>0</v>
      </c>
      <c r="K57" s="1506"/>
      <c r="L57" s="193">
        <f>Polghivössz!K39</f>
        <v>0</v>
      </c>
      <c r="M57" s="57">
        <f>Polghivössz!K39</f>
        <v>0</v>
      </c>
    </row>
    <row r="58" spans="1:13" s="43" customFormat="1" ht="12" customHeight="1">
      <c r="A58" s="53" t="s">
        <v>481</v>
      </c>
      <c r="B58" s="378" t="s">
        <v>546</v>
      </c>
      <c r="C58" s="1382"/>
      <c r="D58" s="1382"/>
      <c r="E58" s="1383"/>
      <c r="F58" s="190">
        <f>Polghivössz!D34</f>
        <v>0</v>
      </c>
      <c r="G58" s="190">
        <f>Polghivössz!E34</f>
        <v>0</v>
      </c>
      <c r="H58" s="81">
        <f>Polghivössz!F34</f>
        <v>0</v>
      </c>
      <c r="I58" s="1403">
        <f>SUM(G58:H58)</f>
        <v>0</v>
      </c>
      <c r="J58" s="125"/>
      <c r="K58" s="1509"/>
      <c r="L58" s="966"/>
      <c r="M58" s="190"/>
    </row>
    <row r="59" spans="1:13" s="43" customFormat="1" ht="12" customHeight="1" thickBot="1">
      <c r="A59" s="105" t="s">
        <v>480</v>
      </c>
      <c r="B59" s="378" t="s">
        <v>547</v>
      </c>
      <c r="C59" s="1161"/>
      <c r="D59" s="1161"/>
      <c r="E59" s="1162"/>
      <c r="F59" s="109">
        <f>Polghivössz!D35</f>
        <v>0</v>
      </c>
      <c r="G59" s="109">
        <f>Polghivössz!E35</f>
        <v>0</v>
      </c>
      <c r="H59" s="1163"/>
      <c r="I59" s="1612">
        <f>SUM(G59:H59)</f>
        <v>0</v>
      </c>
      <c r="J59" s="1164"/>
      <c r="K59" s="1510"/>
      <c r="L59" s="1503"/>
      <c r="M59" s="109"/>
    </row>
    <row r="60" spans="1:13" s="43" customFormat="1" ht="15.75" customHeight="1" thickBot="1">
      <c r="A60" s="36" t="s">
        <v>668</v>
      </c>
      <c r="B60" s="153" t="s">
        <v>53</v>
      </c>
      <c r="C60" s="154">
        <f>SUM(C55:C57)</f>
        <v>5551056</v>
      </c>
      <c r="D60" s="154">
        <f>SUM(D55:D57)</f>
        <v>3791755</v>
      </c>
      <c r="E60" s="155">
        <f>SUM(E55:E59)</f>
        <v>8829564</v>
      </c>
      <c r="F60" s="155">
        <f>SUM(F55:F59)</f>
        <v>7432285</v>
      </c>
      <c r="G60" s="155">
        <f>SUM(G55:G59)</f>
        <v>7857725</v>
      </c>
      <c r="H60" s="156">
        <f>SUM(H55:H58)</f>
        <v>17330</v>
      </c>
      <c r="I60" s="157">
        <f t="shared" si="4"/>
        <v>7875055</v>
      </c>
      <c r="J60" s="158" t="e">
        <f>SUM(J55:J57)</f>
        <v>#REF!</v>
      </c>
      <c r="K60" s="1508" t="e">
        <f t="shared" si="9"/>
        <v>#REF!</v>
      </c>
      <c r="L60" s="1504">
        <f>SUM(L55:L57)</f>
        <v>236340</v>
      </c>
      <c r="M60" s="155">
        <f>SUM(M55:M57)</f>
        <v>0</v>
      </c>
    </row>
    <row r="61" spans="1:13" s="43" customFormat="1" ht="12" customHeight="1">
      <c r="E61" s="1771"/>
      <c r="J61" s="159"/>
      <c r="K61" s="160"/>
    </row>
    <row r="62" spans="1:13" s="43" customFormat="1" ht="12" customHeight="1">
      <c r="E62" s="1771"/>
      <c r="J62" s="159"/>
      <c r="K62" s="160"/>
    </row>
    <row r="63" spans="1:13" s="43" customFormat="1" ht="17.25" customHeight="1" thickBot="1">
      <c r="B63" s="1048" t="s">
        <v>54</v>
      </c>
      <c r="C63" s="1048"/>
      <c r="D63" s="1048"/>
      <c r="E63" s="1772"/>
      <c r="F63" s="1048"/>
      <c r="G63" s="1048"/>
      <c r="H63" s="1048"/>
      <c r="I63" s="1048"/>
      <c r="J63" s="159"/>
      <c r="K63" s="160"/>
    </row>
    <row r="64" spans="1:13" s="43" customFormat="1" ht="43.5" customHeight="1" thickBot="1">
      <c r="A64" s="36" t="s">
        <v>673</v>
      </c>
      <c r="B64" s="37" t="s">
        <v>57</v>
      </c>
      <c r="C64" s="38" t="s">
        <v>896</v>
      </c>
      <c r="D64" s="38" t="s">
        <v>518</v>
      </c>
      <c r="E64" s="38" t="s">
        <v>897</v>
      </c>
      <c r="F64" s="39" t="s">
        <v>898</v>
      </c>
      <c r="G64" s="42" t="s">
        <v>1004</v>
      </c>
      <c r="H64" s="161" t="s">
        <v>593</v>
      </c>
      <c r="I64" s="40" t="s">
        <v>676</v>
      </c>
      <c r="J64" s="161" t="s">
        <v>415</v>
      </c>
      <c r="K64" s="161" t="s">
        <v>677</v>
      </c>
      <c r="L64" s="1391" t="s">
        <v>49</v>
      </c>
      <c r="M64" s="1391" t="s">
        <v>50</v>
      </c>
    </row>
    <row r="65" spans="1:13" s="43" customFormat="1" ht="12" customHeight="1" thickBot="1">
      <c r="A65" s="36">
        <v>1</v>
      </c>
      <c r="B65" s="38">
        <v>2</v>
      </c>
      <c r="C65" s="38">
        <v>3</v>
      </c>
      <c r="D65" s="38"/>
      <c r="E65" s="38">
        <v>4</v>
      </c>
      <c r="F65" s="39">
        <v>5</v>
      </c>
      <c r="G65" s="40"/>
      <c r="H65" s="41"/>
      <c r="I65" s="162"/>
      <c r="J65" s="41"/>
      <c r="K65" s="1394"/>
      <c r="L65" s="1395"/>
      <c r="M65" s="1393"/>
    </row>
    <row r="66" spans="1:13" s="167" customFormat="1" ht="12" customHeight="1" thickBot="1">
      <c r="A66" s="163" t="s">
        <v>678</v>
      </c>
      <c r="B66" s="164" t="s">
        <v>60</v>
      </c>
      <c r="C66" s="165">
        <f t="shared" ref="C66:H66" si="12">SUM(C67:C73)</f>
        <v>2202114</v>
      </c>
      <c r="D66" s="165">
        <f t="shared" si="12"/>
        <v>2257011</v>
      </c>
      <c r="E66" s="165">
        <f t="shared" si="12"/>
        <v>2642064</v>
      </c>
      <c r="F66" s="166">
        <f t="shared" si="12"/>
        <v>2547555</v>
      </c>
      <c r="G66" s="166">
        <f t="shared" si="12"/>
        <v>2835649</v>
      </c>
      <c r="H66" s="166">
        <f t="shared" si="12"/>
        <v>-153</v>
      </c>
      <c r="I66" s="76">
        <f t="shared" ref="I66:I77" si="13">SUM(G66:H66)</f>
        <v>2835496</v>
      </c>
      <c r="J66" s="138">
        <f>SUM(J67:J73)</f>
        <v>0</v>
      </c>
      <c r="K66" s="1392">
        <f>J66/I66</f>
        <v>0</v>
      </c>
      <c r="L66" s="201">
        <f>SUM(L67:L73)</f>
        <v>461626</v>
      </c>
      <c r="M66" s="186">
        <f>SUM(M67:M73)</f>
        <v>61771</v>
      </c>
    </row>
    <row r="67" spans="1:13">
      <c r="A67" s="168" t="s">
        <v>680</v>
      </c>
      <c r="B67" s="169" t="s">
        <v>61</v>
      </c>
      <c r="C67" s="170">
        <v>1176873</v>
      </c>
      <c r="D67" s="170">
        <v>1042467</v>
      </c>
      <c r="E67" s="170">
        <v>1337256</v>
      </c>
      <c r="F67" s="123">
        <f>Bevjcsössz!E52+Polghivössz!D70</f>
        <v>1304334</v>
      </c>
      <c r="G67" s="123">
        <f>Bevjcsössz!F52+Polghivössz!E70</f>
        <v>1471793</v>
      </c>
      <c r="H67" s="123">
        <f>Bevjcsössz!G52+Polghivössz!F70</f>
        <v>2607</v>
      </c>
      <c r="I67" s="171">
        <f t="shared" si="13"/>
        <v>1474400</v>
      </c>
      <c r="J67" s="172">
        <f>Bevjcsössz!I52+Polghivössz!H70</f>
        <v>0</v>
      </c>
      <c r="K67" s="1517">
        <f>J67/I67</f>
        <v>0</v>
      </c>
      <c r="L67" s="1512">
        <f>Bevjcsössz!K52+Polghivössz!K70</f>
        <v>249770</v>
      </c>
      <c r="M67" s="1397">
        <f>Bevjcsössz!L52+Polghivössz!L70</f>
        <v>42163</v>
      </c>
    </row>
    <row r="68" spans="1:13">
      <c r="A68" s="53" t="s">
        <v>681</v>
      </c>
      <c r="B68" s="174" t="s">
        <v>62</v>
      </c>
      <c r="C68" s="60">
        <v>257654</v>
      </c>
      <c r="D68" s="60">
        <v>261577</v>
      </c>
      <c r="E68" s="60">
        <v>255706</v>
      </c>
      <c r="F68" s="57">
        <f>Bevjcsössz!E53+Polghivössz!D71</f>
        <v>252071</v>
      </c>
      <c r="G68" s="57">
        <f>Bevjcsössz!F53+Polghivössz!E71</f>
        <v>280590</v>
      </c>
      <c r="H68" s="57">
        <f>Bevjcsössz!G53+Polghivössz!F71</f>
        <v>-2945</v>
      </c>
      <c r="I68" s="58">
        <f t="shared" si="13"/>
        <v>277645</v>
      </c>
      <c r="J68" s="175">
        <f>Bevjcsössz!I53+Polghivössz!H71</f>
        <v>0</v>
      </c>
      <c r="K68" s="1506">
        <f>J68/I68</f>
        <v>0</v>
      </c>
      <c r="L68" s="194">
        <f>Bevjcsössz!K53+Polghivössz!K71</f>
        <v>50256</v>
      </c>
      <c r="M68" s="972">
        <f>Bevjcsössz!L53+Polghivössz!L71</f>
        <v>8443</v>
      </c>
    </row>
    <row r="69" spans="1:13">
      <c r="A69" s="53" t="s">
        <v>682</v>
      </c>
      <c r="B69" s="176" t="s">
        <v>63</v>
      </c>
      <c r="C69" s="177">
        <v>767587</v>
      </c>
      <c r="D69" s="177">
        <v>952967</v>
      </c>
      <c r="E69" s="177">
        <v>1049102</v>
      </c>
      <c r="F69" s="178">
        <f>Bevjcsössz!E54+Polghivössz!D72-Egyébműk!E95</f>
        <v>991150</v>
      </c>
      <c r="G69" s="57">
        <f>Bevjcsössz!F54+Polghivössz!E72-Egyébműk!F95</f>
        <v>1083266</v>
      </c>
      <c r="H69" s="57">
        <f>Bevjcsössz!G54+Polghivössz!F72-Egyébműk!G95</f>
        <v>185</v>
      </c>
      <c r="I69" s="58">
        <f t="shared" si="13"/>
        <v>1083451</v>
      </c>
      <c r="J69" s="175">
        <f>Bevjcsössz!I54+Polghivössz!H72-Egyébműk!I95</f>
        <v>0</v>
      </c>
      <c r="K69" s="1506">
        <f>J69/I69</f>
        <v>0</v>
      </c>
      <c r="L69" s="194">
        <f>Bevjcsössz!K54+Polghivössz!K72-Egyébműk!K95</f>
        <v>161600</v>
      </c>
      <c r="M69" s="972">
        <f>Bevjcsössz!L54+Polghivössz!L72-Egyébműk!L95</f>
        <v>11165</v>
      </c>
    </row>
    <row r="70" spans="1:13">
      <c r="A70" s="53" t="s">
        <v>684</v>
      </c>
      <c r="B70" s="179" t="s">
        <v>64</v>
      </c>
      <c r="C70" s="177"/>
      <c r="D70" s="177"/>
      <c r="E70" s="177"/>
      <c r="F70" s="178"/>
      <c r="G70" s="180"/>
      <c r="H70" s="175"/>
      <c r="I70" s="82">
        <f t="shared" si="13"/>
        <v>0</v>
      </c>
      <c r="J70" s="175"/>
      <c r="K70" s="1506"/>
      <c r="L70" s="1513"/>
      <c r="M70" s="180"/>
    </row>
    <row r="71" spans="1:13">
      <c r="A71" s="53" t="s">
        <v>687</v>
      </c>
      <c r="B71" s="179" t="s">
        <v>65</v>
      </c>
      <c r="C71" s="177"/>
      <c r="D71" s="177"/>
      <c r="E71" s="177"/>
      <c r="F71" s="178"/>
      <c r="G71" s="180"/>
      <c r="H71" s="175"/>
      <c r="I71" s="82">
        <f t="shared" si="13"/>
        <v>0</v>
      </c>
      <c r="J71" s="175"/>
      <c r="K71" s="1506"/>
      <c r="L71" s="1513"/>
      <c r="M71" s="180"/>
    </row>
    <row r="72" spans="1:13">
      <c r="A72" s="53" t="s">
        <v>695</v>
      </c>
      <c r="B72" s="179" t="s">
        <v>66</v>
      </c>
      <c r="C72" s="177"/>
      <c r="D72" s="177"/>
      <c r="E72" s="177"/>
      <c r="F72" s="178"/>
      <c r="G72" s="180"/>
      <c r="H72" s="175"/>
      <c r="I72" s="82">
        <f t="shared" si="13"/>
        <v>0</v>
      </c>
      <c r="J72" s="175"/>
      <c r="K72" s="1506"/>
      <c r="L72" s="1513"/>
      <c r="M72" s="180"/>
    </row>
    <row r="73" spans="1:13" ht="13.5" thickBot="1">
      <c r="A73" s="95" t="s">
        <v>697</v>
      </c>
      <c r="B73" s="181" t="s">
        <v>67</v>
      </c>
      <c r="C73" s="177"/>
      <c r="D73" s="177"/>
      <c r="E73" s="177"/>
      <c r="F73" s="178"/>
      <c r="G73" s="182"/>
      <c r="H73" s="183"/>
      <c r="I73" s="70">
        <f t="shared" si="13"/>
        <v>0</v>
      </c>
      <c r="J73" s="183"/>
      <c r="K73" s="1507"/>
      <c r="L73" s="1513"/>
      <c r="M73" s="1398"/>
    </row>
    <row r="74" spans="1:13" s="167" customFormat="1" ht="13.5" thickBot="1">
      <c r="A74" s="36" t="s">
        <v>699</v>
      </c>
      <c r="B74" s="184" t="s">
        <v>68</v>
      </c>
      <c r="C74" s="185">
        <f t="shared" ref="C74:H74" si="14">SUM(C75:C80)</f>
        <v>529156</v>
      </c>
      <c r="D74" s="185">
        <f t="shared" si="14"/>
        <v>1090150</v>
      </c>
      <c r="E74" s="185">
        <f t="shared" si="14"/>
        <v>4831691</v>
      </c>
      <c r="F74" s="186">
        <f t="shared" si="14"/>
        <v>4359210</v>
      </c>
      <c r="G74" s="186">
        <f t="shared" si="14"/>
        <v>4537545</v>
      </c>
      <c r="H74" s="186">
        <f t="shared" si="14"/>
        <v>14494</v>
      </c>
      <c r="I74" s="76">
        <f t="shared" si="13"/>
        <v>4552039</v>
      </c>
      <c r="J74" s="187">
        <f>SUM(J75:J80)</f>
        <v>0</v>
      </c>
      <c r="K74" s="1508">
        <f>J74/I74</f>
        <v>0</v>
      </c>
      <c r="L74" s="196">
        <f>SUM(L75:L80)</f>
        <v>0</v>
      </c>
      <c r="M74" s="186">
        <f>SUM(M75:M80)</f>
        <v>0</v>
      </c>
    </row>
    <row r="75" spans="1:13" ht="25.5">
      <c r="A75" s="46" t="s">
        <v>701</v>
      </c>
      <c r="B75" s="188" t="s">
        <v>79</v>
      </c>
      <c r="C75" s="189">
        <v>410102</v>
      </c>
      <c r="D75" s="189">
        <v>975150</v>
      </c>
      <c r="E75" s="189">
        <v>4665731</v>
      </c>
      <c r="F75" s="190">
        <f>fejlesztés!D128+Bevjcsössz!E62</f>
        <v>4243195</v>
      </c>
      <c r="G75" s="190">
        <f>Bevjcsössz!F62+Polghivössz!E80</f>
        <v>4305938</v>
      </c>
      <c r="H75" s="190">
        <f>Bevjcsössz!G62+Polghivössz!F80</f>
        <v>14494</v>
      </c>
      <c r="I75" s="171">
        <f t="shared" si="13"/>
        <v>4320432</v>
      </c>
      <c r="J75" s="191">
        <f>Bevjcsössz!I62+Polghivössz!H80</f>
        <v>0</v>
      </c>
      <c r="K75" s="1509">
        <f>J75/I75</f>
        <v>0</v>
      </c>
      <c r="L75" s="966"/>
      <c r="M75" s="190"/>
    </row>
    <row r="76" spans="1:13" ht="25.5">
      <c r="A76" s="46" t="s">
        <v>702</v>
      </c>
      <c r="B76" s="192" t="s">
        <v>724</v>
      </c>
      <c r="C76" s="60">
        <v>4146</v>
      </c>
      <c r="D76" s="60">
        <v>71000</v>
      </c>
      <c r="E76" s="60">
        <v>57533</v>
      </c>
      <c r="F76" s="57">
        <f>FEJL2003!H93</f>
        <v>25250</v>
      </c>
      <c r="G76" s="57">
        <f>FEJL2003!I93</f>
        <v>60492</v>
      </c>
      <c r="H76" s="57">
        <f>FEJL2003!J93</f>
        <v>0</v>
      </c>
      <c r="I76" s="58">
        <f t="shared" si="13"/>
        <v>60492</v>
      </c>
      <c r="J76" s="57">
        <f>FEJL2003!L20</f>
        <v>0</v>
      </c>
      <c r="K76" s="1509">
        <f>J76/I76</f>
        <v>0</v>
      </c>
      <c r="L76" s="193">
        <f>fejlesztés!J140+fejlesztés!J203+fejlesztés!J149</f>
        <v>0</v>
      </c>
      <c r="M76" s="57">
        <f>fejlesztés!K140+fejlesztés!K203+fejlesztés!K149</f>
        <v>0</v>
      </c>
    </row>
    <row r="77" spans="1:13" ht="25.5">
      <c r="A77" s="46" t="s">
        <v>704</v>
      </c>
      <c r="B77" s="192" t="s">
        <v>725</v>
      </c>
      <c r="C77" s="60"/>
      <c r="D77" s="60"/>
      <c r="E77" s="60">
        <v>0</v>
      </c>
      <c r="F77" s="57"/>
      <c r="G77" s="57">
        <f>FEJL2003!I105</f>
        <v>20000</v>
      </c>
      <c r="H77" s="57">
        <f>FEJL2003!J105</f>
        <v>0</v>
      </c>
      <c r="I77" s="82">
        <f t="shared" si="13"/>
        <v>20000</v>
      </c>
      <c r="J77" s="175"/>
      <c r="K77" s="1506"/>
      <c r="L77" s="193"/>
      <c r="M77" s="57"/>
    </row>
    <row r="78" spans="1:13">
      <c r="A78" s="46"/>
      <c r="B78" s="192" t="s">
        <v>85</v>
      </c>
      <c r="C78" s="60"/>
      <c r="D78" s="60"/>
      <c r="E78" s="60"/>
      <c r="F78" s="57"/>
      <c r="G78" s="193"/>
      <c r="H78" s="194"/>
      <c r="I78" s="82"/>
      <c r="J78" s="175"/>
      <c r="K78" s="1506"/>
      <c r="L78" s="193"/>
      <c r="M78" s="57"/>
    </row>
    <row r="79" spans="1:13">
      <c r="A79" s="46" t="s">
        <v>731</v>
      </c>
      <c r="B79" s="192" t="s">
        <v>86</v>
      </c>
      <c r="C79" s="60">
        <v>94125</v>
      </c>
      <c r="D79" s="60">
        <v>44000</v>
      </c>
      <c r="E79" s="60">
        <v>108427</v>
      </c>
      <c r="F79" s="57">
        <f>fejlesztés!D203+Bevjcsössz!E64</f>
        <v>82400</v>
      </c>
      <c r="G79" s="58">
        <f>Bevjcsössz!F64+Polghivössz!E81</f>
        <v>142750</v>
      </c>
      <c r="H79" s="58">
        <f>Bevjcsössz!G64+Polghivössz!F81</f>
        <v>0</v>
      </c>
      <c r="I79" s="58">
        <f>SUM(G79:H79)</f>
        <v>142750</v>
      </c>
      <c r="J79" s="175">
        <f>Bevjcsössz!I64+Polghivössz!H81</f>
        <v>0</v>
      </c>
      <c r="K79" s="1506">
        <f>J79/I79</f>
        <v>0</v>
      </c>
      <c r="L79" s="193">
        <f>fejlesztés!J128+Bevjcsössz!K64</f>
        <v>0</v>
      </c>
      <c r="M79" s="57">
        <f>fejlesztés!K128+Bevjcsössz!L64</f>
        <v>0</v>
      </c>
    </row>
    <row r="80" spans="1:13" ht="13.5" thickBot="1">
      <c r="A80" s="95" t="s">
        <v>733</v>
      </c>
      <c r="B80" s="195" t="s">
        <v>87</v>
      </c>
      <c r="C80" s="177">
        <v>20783</v>
      </c>
      <c r="D80" s="177"/>
      <c r="E80" s="177"/>
      <c r="F80" s="178">
        <f>FEJL2003!H118</f>
        <v>8365</v>
      </c>
      <c r="G80" s="178">
        <f>FEJL2003!I118</f>
        <v>8365</v>
      </c>
      <c r="H80" s="178">
        <f>FEJL2003!J118</f>
        <v>0</v>
      </c>
      <c r="I80" s="87">
        <f>SUM(G80:H80)</f>
        <v>8365</v>
      </c>
      <c r="J80" s="87">
        <f>FEJL2003!L35</f>
        <v>0</v>
      </c>
      <c r="K80" s="1507"/>
      <c r="L80" s="1514"/>
      <c r="M80" s="178"/>
    </row>
    <row r="81" spans="1:13" s="167" customFormat="1" ht="13.5" thickBot="1">
      <c r="A81" s="36" t="s">
        <v>735</v>
      </c>
      <c r="B81" s="184" t="s">
        <v>88</v>
      </c>
      <c r="C81" s="185">
        <f t="shared" ref="C81:H81" si="15">SUM(C82:C86)</f>
        <v>253705</v>
      </c>
      <c r="D81" s="185">
        <f t="shared" si="15"/>
        <v>237807</v>
      </c>
      <c r="E81" s="185">
        <f t="shared" si="15"/>
        <v>314954</v>
      </c>
      <c r="F81" s="186">
        <f t="shared" si="15"/>
        <v>288945</v>
      </c>
      <c r="G81" s="186">
        <f t="shared" si="15"/>
        <v>325155</v>
      </c>
      <c r="H81" s="186">
        <f t="shared" si="15"/>
        <v>5791</v>
      </c>
      <c r="I81" s="76">
        <f>SUM(G81:H81)</f>
        <v>330946</v>
      </c>
      <c r="J81" s="138">
        <f>SUM(J82:J86)</f>
        <v>0</v>
      </c>
      <c r="K81" s="1508">
        <f>J81/I81</f>
        <v>0</v>
      </c>
      <c r="L81" s="196">
        <f>SUM(L82:L86)</f>
        <v>5730</v>
      </c>
      <c r="M81" s="186">
        <f>SUM(M82:M86)</f>
        <v>0</v>
      </c>
    </row>
    <row r="82" spans="1:13" ht="25.5">
      <c r="A82" s="46" t="s">
        <v>737</v>
      </c>
      <c r="B82" s="188" t="s">
        <v>712</v>
      </c>
      <c r="C82" s="189">
        <v>108178</v>
      </c>
      <c r="D82" s="189">
        <v>79400</v>
      </c>
      <c r="E82" s="189">
        <v>89081</v>
      </c>
      <c r="F82" s="190">
        <f>Polghivössz!D75</f>
        <v>97278</v>
      </c>
      <c r="G82" s="190">
        <f>Bevjcsössz!F57+Polghivössz!E75</f>
        <v>100272</v>
      </c>
      <c r="H82" s="58">
        <f>Bevjcsössz!G57+Polghivössz!F75</f>
        <v>0</v>
      </c>
      <c r="I82" s="171">
        <f>SUM(G82:H82)</f>
        <v>100272</v>
      </c>
      <c r="J82" s="191">
        <f>Bevjcsössz!I57+Polghivössz!H75</f>
        <v>0</v>
      </c>
      <c r="K82" s="1509">
        <f>J82/I82</f>
        <v>0</v>
      </c>
      <c r="L82" s="966">
        <f>Polghivössz!K75</f>
        <v>0</v>
      </c>
      <c r="M82" s="190">
        <f>Polghivössz!L75</f>
        <v>0</v>
      </c>
    </row>
    <row r="83" spans="1:13" ht="25.5">
      <c r="A83" s="46" t="s">
        <v>89</v>
      </c>
      <c r="B83" s="192" t="s">
        <v>711</v>
      </c>
      <c r="C83" s="60">
        <v>116547</v>
      </c>
      <c r="D83" s="60">
        <v>103807</v>
      </c>
      <c r="E83" s="60">
        <v>175764</v>
      </c>
      <c r="F83" s="57">
        <f>Polghivössz!D76+Bevjcsössz!E56</f>
        <v>153883</v>
      </c>
      <c r="G83" s="191">
        <f>Bevjcsössz!F56+Polghivössz!E76</f>
        <v>185899</v>
      </c>
      <c r="H83" s="191">
        <f>Bevjcsössz!G56+Polghivössz!F76</f>
        <v>5791</v>
      </c>
      <c r="I83" s="58">
        <f>SUM(G83:H83)</f>
        <v>191690</v>
      </c>
      <c r="J83" s="191">
        <f>Bevjcsössz!I56+Polghivössz!H76</f>
        <v>0</v>
      </c>
      <c r="K83" s="1509">
        <f>J83/I83</f>
        <v>0</v>
      </c>
      <c r="L83" s="193">
        <f>Polghivössz!K76+Bevjcsössz!K56</f>
        <v>5730</v>
      </c>
      <c r="M83" s="57">
        <f>Polghivössz!L76+Bevjcsössz!L56</f>
        <v>0</v>
      </c>
    </row>
    <row r="84" spans="1:13">
      <c r="A84" s="46"/>
      <c r="B84" s="192" t="s">
        <v>99</v>
      </c>
      <c r="C84" s="60"/>
      <c r="D84" s="60">
        <v>0</v>
      </c>
      <c r="E84" s="60"/>
      <c r="F84" s="57">
        <f>Polghivössz!D77</f>
        <v>0</v>
      </c>
      <c r="G84" s="180"/>
      <c r="H84" s="175"/>
      <c r="I84" s="82"/>
      <c r="J84" s="175"/>
      <c r="K84" s="1506"/>
      <c r="L84" s="193">
        <f>Polghivössz!K77</f>
        <v>0</v>
      </c>
      <c r="M84" s="57">
        <f>Polghivössz!L77</f>
        <v>0</v>
      </c>
    </row>
    <row r="85" spans="1:13">
      <c r="A85" s="46" t="s">
        <v>739</v>
      </c>
      <c r="B85" s="192" t="s">
        <v>709</v>
      </c>
      <c r="C85" s="60">
        <v>28550</v>
      </c>
      <c r="D85" s="60">
        <v>54000</v>
      </c>
      <c r="E85" s="60">
        <v>49509</v>
      </c>
      <c r="F85" s="57">
        <f>Polghivössz!D74+Bevjcsössz!E59</f>
        <v>37184</v>
      </c>
      <c r="G85" s="57">
        <f>Polghivössz!E74+Bevjcsössz!F59</f>
        <v>38384</v>
      </c>
      <c r="H85" s="57">
        <f>Polghivössz!F74+Bevjcsössz!G59</f>
        <v>0</v>
      </c>
      <c r="I85" s="58">
        <f t="shared" ref="I85:I100" si="16">SUM(G85:H85)</f>
        <v>38384</v>
      </c>
      <c r="J85" s="57">
        <f>Polghivössz!H74+Bevjcsössz!I59</f>
        <v>0</v>
      </c>
      <c r="K85" s="1506">
        <f>J85/I85</f>
        <v>0</v>
      </c>
      <c r="L85" s="193">
        <f>Polghivössz!K74</f>
        <v>0</v>
      </c>
      <c r="M85" s="57">
        <f>Polghivössz!L74</f>
        <v>0</v>
      </c>
    </row>
    <row r="86" spans="1:13" ht="13.5" thickBot="1">
      <c r="A86" s="95" t="s">
        <v>740</v>
      </c>
      <c r="B86" s="195" t="s">
        <v>708</v>
      </c>
      <c r="C86" s="177">
        <v>430</v>
      </c>
      <c r="D86" s="177">
        <v>600</v>
      </c>
      <c r="E86" s="177">
        <v>600</v>
      </c>
      <c r="F86" s="178">
        <f>Bevjcsössz!E60+Polghivössz!D78</f>
        <v>600</v>
      </c>
      <c r="G86" s="178">
        <f>Bevjcsössz!F60+Polghivössz!E78</f>
        <v>600</v>
      </c>
      <c r="H86" s="57">
        <f>Bevjcsössz!G60+Polghivössz!F78</f>
        <v>0</v>
      </c>
      <c r="I86" s="87">
        <f t="shared" si="16"/>
        <v>600</v>
      </c>
      <c r="J86" s="183">
        <f>Bevjcsössz!I60+Polghivössz!H78</f>
        <v>0</v>
      </c>
      <c r="K86" s="1507"/>
      <c r="L86" s="1514">
        <f>Bevjcsössz!K60+Polghivössz!K78</f>
        <v>0</v>
      </c>
      <c r="M86" s="178">
        <f>Bevjcsössz!L60+Polghivössz!L78</f>
        <v>0</v>
      </c>
    </row>
    <row r="87" spans="1:13" s="167" customFormat="1" ht="13.5" thickBot="1">
      <c r="A87" s="36" t="s">
        <v>100</v>
      </c>
      <c r="B87" s="184" t="s">
        <v>101</v>
      </c>
      <c r="C87" s="185">
        <f t="shared" ref="C87:H87" si="17">SUM(C88:C90)</f>
        <v>0</v>
      </c>
      <c r="D87" s="185">
        <f t="shared" si="17"/>
        <v>73000</v>
      </c>
      <c r="E87" s="185">
        <f t="shared" si="17"/>
        <v>86181</v>
      </c>
      <c r="F87" s="186">
        <f t="shared" si="17"/>
        <v>180000</v>
      </c>
      <c r="G87" s="186">
        <f t="shared" si="17"/>
        <v>67091</v>
      </c>
      <c r="H87" s="137">
        <f t="shared" si="17"/>
        <v>-2802</v>
      </c>
      <c r="I87" s="196">
        <f t="shared" si="16"/>
        <v>64289</v>
      </c>
      <c r="J87" s="138">
        <f>SUM(J88:J90)</f>
        <v>0</v>
      </c>
      <c r="K87" s="1508">
        <f>J87/I87</f>
        <v>0</v>
      </c>
      <c r="L87" s="196">
        <f>SUM(L88:L90)</f>
        <v>0</v>
      </c>
      <c r="M87" s="186">
        <f>SUM(M88:M90)</f>
        <v>0</v>
      </c>
    </row>
    <row r="88" spans="1:13">
      <c r="A88" s="46" t="s">
        <v>742</v>
      </c>
      <c r="B88" s="188" t="s">
        <v>102</v>
      </c>
      <c r="C88" s="189"/>
      <c r="D88" s="189">
        <v>48000</v>
      </c>
      <c r="E88" s="189">
        <v>45937</v>
      </c>
      <c r="F88" s="190">
        <f>Polghivössz!D84</f>
        <v>130000</v>
      </c>
      <c r="G88" s="190">
        <f>Polghivössz!E84</f>
        <v>5379</v>
      </c>
      <c r="H88" s="190">
        <f>Polghivössz!F84</f>
        <v>-2802</v>
      </c>
      <c r="I88" s="197">
        <f t="shared" si="16"/>
        <v>2577</v>
      </c>
      <c r="J88" s="191"/>
      <c r="K88" s="1509"/>
      <c r="L88" s="966">
        <f>Polghivössz!K84</f>
        <v>0</v>
      </c>
      <c r="M88" s="190">
        <f>Polghivössz!L84</f>
        <v>0</v>
      </c>
    </row>
    <row r="89" spans="1:13">
      <c r="A89" s="53" t="s">
        <v>743</v>
      </c>
      <c r="B89" s="192" t="s">
        <v>103</v>
      </c>
      <c r="C89" s="60"/>
      <c r="D89" s="60">
        <v>25000</v>
      </c>
      <c r="E89" s="60">
        <v>40244</v>
      </c>
      <c r="F89" s="57">
        <f>Polghivössz!D85</f>
        <v>50000</v>
      </c>
      <c r="G89" s="57">
        <f>Polghivössz!E85</f>
        <v>61712</v>
      </c>
      <c r="H89" s="190">
        <f>Polghivössz!F85</f>
        <v>0</v>
      </c>
      <c r="I89" s="198">
        <f t="shared" si="16"/>
        <v>61712</v>
      </c>
      <c r="J89" s="175">
        <f>Polghivössz!H85</f>
        <v>0</v>
      </c>
      <c r="K89" s="1506">
        <f>J89/I89</f>
        <v>0</v>
      </c>
      <c r="L89" s="193">
        <f>Polghivössz!K85</f>
        <v>0</v>
      </c>
      <c r="M89" s="57">
        <f>Polghivössz!L85</f>
        <v>0</v>
      </c>
    </row>
    <row r="90" spans="1:13" ht="13.5" thickBot="1">
      <c r="A90" s="95" t="s">
        <v>745</v>
      </c>
      <c r="B90" s="195" t="s">
        <v>104</v>
      </c>
      <c r="C90" s="177"/>
      <c r="D90" s="177"/>
      <c r="E90" s="177"/>
      <c r="F90" s="178">
        <f>fejlesztés!D239</f>
        <v>0</v>
      </c>
      <c r="G90" s="178">
        <f>fejlesztés!E239</f>
        <v>0</v>
      </c>
      <c r="H90" s="178">
        <f>fejlesztés!F239</f>
        <v>0</v>
      </c>
      <c r="I90" s="70">
        <f t="shared" si="16"/>
        <v>0</v>
      </c>
      <c r="J90" s="183"/>
      <c r="K90" s="1507"/>
      <c r="L90" s="1513"/>
      <c r="M90" s="1398"/>
    </row>
    <row r="91" spans="1:13" s="167" customFormat="1" ht="13.5" thickBot="1">
      <c r="A91" s="36" t="s">
        <v>747</v>
      </c>
      <c r="B91" s="184" t="s">
        <v>105</v>
      </c>
      <c r="C91" s="199"/>
      <c r="D91" s="199">
        <v>42947</v>
      </c>
      <c r="E91" s="199">
        <v>4000</v>
      </c>
      <c r="F91" s="200">
        <f>Egyébműk!E95+fejlesztés!D277</f>
        <v>5000</v>
      </c>
      <c r="G91" s="200">
        <f>Egyébműk!F95+fejlesztés!E277+fejlesztés!E275</f>
        <v>3500</v>
      </c>
      <c r="H91" s="200">
        <f>Egyébműk!G95+fejlesztés!F275</f>
        <v>0</v>
      </c>
      <c r="I91" s="200">
        <f t="shared" si="16"/>
        <v>3500</v>
      </c>
      <c r="J91" s="200" t="e">
        <f>Egyébműk!I95+fejlesztés!#REF!</f>
        <v>#REF!</v>
      </c>
      <c r="K91" s="1508" t="e">
        <f>J91/I91</f>
        <v>#REF!</v>
      </c>
      <c r="L91" s="1515">
        <f>Egyébműk!K95+fejlesztés!J204</f>
        <v>0</v>
      </c>
      <c r="M91" s="200">
        <f>Egyébműk!L95+fejlesztés!K204</f>
        <v>0</v>
      </c>
    </row>
    <row r="92" spans="1:13" s="167" customFormat="1" ht="13.5" thickBot="1">
      <c r="A92" s="36" t="s">
        <v>749</v>
      </c>
      <c r="B92" s="184" t="s">
        <v>106</v>
      </c>
      <c r="C92" s="185">
        <v>6600</v>
      </c>
      <c r="D92" s="185">
        <f>D93</f>
        <v>0</v>
      </c>
      <c r="E92" s="185">
        <v>26500</v>
      </c>
      <c r="F92" s="186">
        <f>SUM(F93+F94)</f>
        <v>15000</v>
      </c>
      <c r="G92" s="186">
        <f>SUM(G93+G94)</f>
        <v>34000</v>
      </c>
      <c r="H92" s="187">
        <f>SUM(H93+H94)</f>
        <v>0</v>
      </c>
      <c r="I92" s="112">
        <f t="shared" si="16"/>
        <v>34000</v>
      </c>
      <c r="J92" s="187">
        <f>SUM(J93+J94)</f>
        <v>0</v>
      </c>
      <c r="K92" s="1511"/>
      <c r="L92" s="138"/>
      <c r="M92" s="137"/>
    </row>
    <row r="93" spans="1:13">
      <c r="A93" s="46" t="s">
        <v>751</v>
      </c>
      <c r="B93" s="188" t="s">
        <v>107</v>
      </c>
      <c r="C93" s="189"/>
      <c r="D93" s="189"/>
      <c r="E93" s="189"/>
      <c r="F93" s="190"/>
      <c r="G93" s="202"/>
      <c r="H93" s="191"/>
      <c r="I93" s="80">
        <f t="shared" si="16"/>
        <v>0</v>
      </c>
      <c r="J93" s="191"/>
      <c r="K93" s="1509"/>
      <c r="L93" s="1519"/>
      <c r="M93" s="202"/>
    </row>
    <row r="94" spans="1:13" ht="13.5" thickBot="1">
      <c r="A94" s="95" t="s">
        <v>753</v>
      </c>
      <c r="B94" s="195" t="s">
        <v>108</v>
      </c>
      <c r="C94" s="177">
        <v>6600</v>
      </c>
      <c r="D94" s="177"/>
      <c r="E94" s="177">
        <v>26500</v>
      </c>
      <c r="F94" s="178">
        <f>FEJL2003!H107</f>
        <v>15000</v>
      </c>
      <c r="G94" s="178">
        <f>FEJL2003!I107</f>
        <v>34000</v>
      </c>
      <c r="H94" s="178">
        <f>FEJL2003!J107</f>
        <v>0</v>
      </c>
      <c r="I94" s="70">
        <f t="shared" si="16"/>
        <v>34000</v>
      </c>
      <c r="J94" s="183"/>
      <c r="K94" s="1507"/>
      <c r="L94" s="1513"/>
      <c r="M94" s="180"/>
    </row>
    <row r="95" spans="1:13" s="208" customFormat="1" ht="14.25" thickBot="1">
      <c r="A95" s="203" t="s">
        <v>755</v>
      </c>
      <c r="B95" s="204" t="s">
        <v>109</v>
      </c>
      <c r="C95" s="205">
        <f t="shared" ref="C95:H95" si="18">C66+C74+C81+C87+C91+C92</f>
        <v>2991575</v>
      </c>
      <c r="D95" s="205">
        <f t="shared" si="18"/>
        <v>3700915</v>
      </c>
      <c r="E95" s="205">
        <f t="shared" si="18"/>
        <v>7905390</v>
      </c>
      <c r="F95" s="206">
        <f t="shared" si="18"/>
        <v>7395710</v>
      </c>
      <c r="G95" s="206">
        <f t="shared" si="18"/>
        <v>7802940</v>
      </c>
      <c r="H95" s="206">
        <f t="shared" si="18"/>
        <v>17330</v>
      </c>
      <c r="I95" s="206">
        <f t="shared" si="16"/>
        <v>7820270</v>
      </c>
      <c r="J95" s="207" t="e">
        <f>J66+J74+J81+J87+J91+J92</f>
        <v>#REF!</v>
      </c>
      <c r="K95" s="1508" t="e">
        <f>J95/I95</f>
        <v>#REF!</v>
      </c>
      <c r="L95" s="1516">
        <f>L66+L74+L81+L87+L91+L92</f>
        <v>467356</v>
      </c>
      <c r="M95" s="206">
        <f>M66+M74+M81+M87+M91+M92</f>
        <v>61771</v>
      </c>
    </row>
    <row r="96" spans="1:13">
      <c r="A96" s="46" t="s">
        <v>757</v>
      </c>
      <c r="B96" s="188" t="s">
        <v>110</v>
      </c>
      <c r="C96" s="189"/>
      <c r="D96" s="189">
        <v>50840</v>
      </c>
      <c r="E96" s="189"/>
      <c r="F96" s="190">
        <f>fejlesztés!D242</f>
        <v>0</v>
      </c>
      <c r="G96" s="190">
        <f>fejlesztés!E242</f>
        <v>0</v>
      </c>
      <c r="H96" s="190">
        <f>fejlesztés!F245+fejlesztés!F243+fejlesztés!F244</f>
        <v>0</v>
      </c>
      <c r="I96" s="190">
        <f t="shared" si="16"/>
        <v>0</v>
      </c>
      <c r="J96" s="190">
        <f>fejlesztés!H245+fejlesztés!H243</f>
        <v>0</v>
      </c>
      <c r="K96" s="1509" t="e">
        <f>J96/I96</f>
        <v>#DIV/0!</v>
      </c>
      <c r="L96" s="966">
        <f>fejlesztés!J261</f>
        <v>0</v>
      </c>
      <c r="M96" s="190">
        <f>fejlesztés!J261</f>
        <v>0</v>
      </c>
    </row>
    <row r="97" spans="1:13" ht="24">
      <c r="A97" s="53" t="s">
        <v>759</v>
      </c>
      <c r="B97" s="1684" t="s">
        <v>773</v>
      </c>
      <c r="C97" s="60">
        <v>249163</v>
      </c>
      <c r="D97" s="60">
        <v>40000</v>
      </c>
      <c r="E97" s="60">
        <v>924174</v>
      </c>
      <c r="F97" s="57">
        <f>Finanszírozás!E98+Finanszírozás!E102+fejlesztés!D246</f>
        <v>36575</v>
      </c>
      <c r="G97" s="175">
        <f>Finanszírozás!F98+Finanszírozás!F102+Finanszírozás!F101</f>
        <v>54785</v>
      </c>
      <c r="H97" s="175">
        <f>Finanszírozás!G98+Finanszírozás!G102+Finanszírozás!G101</f>
        <v>0</v>
      </c>
      <c r="I97" s="82">
        <f t="shared" si="16"/>
        <v>54785</v>
      </c>
      <c r="J97" s="175">
        <f>Finanszírozás!I98</f>
        <v>0</v>
      </c>
      <c r="K97" s="1509">
        <f>J97/I97</f>
        <v>0</v>
      </c>
      <c r="L97" s="193">
        <f>Finanszírozás!K98</f>
        <v>0</v>
      </c>
      <c r="M97" s="57">
        <f>Finanszírozás!L98</f>
        <v>0</v>
      </c>
    </row>
    <row r="98" spans="1:13">
      <c r="A98" s="95" t="s">
        <v>761</v>
      </c>
      <c r="B98" s="195" t="s">
        <v>552</v>
      </c>
      <c r="C98" s="177"/>
      <c r="D98" s="177"/>
      <c r="E98" s="177"/>
      <c r="F98" s="178"/>
      <c r="G98" s="182"/>
      <c r="H98" s="183">
        <f>Polghivössz!F89</f>
        <v>0</v>
      </c>
      <c r="I98" s="82">
        <f t="shared" si="16"/>
        <v>0</v>
      </c>
      <c r="J98" s="183"/>
      <c r="K98" s="1507"/>
      <c r="L98" s="1514"/>
      <c r="M98" s="178"/>
    </row>
    <row r="99" spans="1:13" ht="13.5" thickBot="1">
      <c r="A99" s="95" t="s">
        <v>764</v>
      </c>
      <c r="B99" s="195" t="s">
        <v>553</v>
      </c>
      <c r="C99" s="177"/>
      <c r="D99" s="177"/>
      <c r="E99" s="177"/>
      <c r="F99" s="178"/>
      <c r="G99" s="182"/>
      <c r="H99" s="183"/>
      <c r="I99" s="70">
        <f t="shared" si="16"/>
        <v>0</v>
      </c>
      <c r="J99" s="183"/>
      <c r="K99" s="1518"/>
      <c r="L99" s="1513"/>
      <c r="M99" s="180"/>
    </row>
    <row r="100" spans="1:13" s="167" customFormat="1" ht="16.5" thickBot="1">
      <c r="A100" s="209" t="s">
        <v>764</v>
      </c>
      <c r="B100" s="210" t="s">
        <v>111</v>
      </c>
      <c r="C100" s="211">
        <f t="shared" ref="C100:H100" si="19">SUM(C95:C99)</f>
        <v>3240738</v>
      </c>
      <c r="D100" s="211">
        <f t="shared" si="19"/>
        <v>3791755</v>
      </c>
      <c r="E100" s="211">
        <f t="shared" si="19"/>
        <v>8829564</v>
      </c>
      <c r="F100" s="155">
        <f t="shared" si="19"/>
        <v>7432285</v>
      </c>
      <c r="G100" s="155">
        <f t="shared" si="19"/>
        <v>7857725</v>
      </c>
      <c r="H100" s="155">
        <f t="shared" si="19"/>
        <v>17330</v>
      </c>
      <c r="I100" s="155">
        <f t="shared" si="16"/>
        <v>7875055</v>
      </c>
      <c r="J100" s="212" t="e">
        <f>SUM(J95:J99)</f>
        <v>#REF!</v>
      </c>
      <c r="K100" s="1508" t="e">
        <f>J100/I100</f>
        <v>#REF!</v>
      </c>
      <c r="L100" s="1504">
        <f>SUM(L95:L99)</f>
        <v>467356</v>
      </c>
      <c r="M100" s="155">
        <f>SUM(M95:M99)</f>
        <v>61771</v>
      </c>
    </row>
  </sheetData>
  <phoneticPr fontId="0" type="noConversion"/>
  <printOptions horizontalCentered="1"/>
  <pageMargins left="0.39370078740157483" right="0.39370078740157483" top="1.4960629921259843" bottom="0.51181102362204722" header="0.39370078740157483" footer="0.9055118110236221"/>
  <pageSetup paperSize="9" scale="80" firstPageNumber="3" orientation="portrait" useFirstPageNumber="1" r:id="rId1"/>
  <headerFooter alignWithMargins="0">
    <oddHeader xml:space="preserve">&amp;L&amp;"MS Sans Serif,Dőlt"A Rendelet 2.sz. melléklet&amp;"MS Sans Serif,Normál"e&amp;C&amp;"Times New Roman CE,Normál"
BALASSAGYARMATÖNKORMÁNYZATÁNAK2019. ÉVI KÖLTSÉGVETÉSÉNEK PÉNZÜGYI MÉRLEGE Ezer forintban&amp;R2.sz. melléklet &amp;P                        </oddHead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D30"/>
  <sheetViews>
    <sheetView workbookViewId="0">
      <pane xSplit="1" ySplit="4" topLeftCell="H20" activePane="bottomRight" state="frozen"/>
      <selection activeCell="N20" sqref="N20"/>
      <selection pane="topRight" activeCell="N20" sqref="N20"/>
      <selection pane="bottomLeft" activeCell="N20" sqref="N20"/>
      <selection pane="bottomRight" activeCell="R15" sqref="R15"/>
    </sheetView>
  </sheetViews>
  <sheetFormatPr defaultColWidth="9.140625" defaultRowHeight="12.75"/>
  <cols>
    <col min="1" max="1" width="28.7109375" style="1008" customWidth="1"/>
    <col min="2" max="4" width="10.5703125" style="1008" customWidth="1"/>
    <col min="5" max="7" width="11" style="1008" customWidth="1"/>
    <col min="8" max="10" width="9.5703125" style="1008" customWidth="1"/>
    <col min="11" max="16" width="9.140625" style="1008"/>
    <col min="17" max="19" width="10.42578125" style="1008" customWidth="1"/>
    <col min="20" max="22" width="9.140625" style="1008"/>
    <col min="23" max="23" width="9.85546875" style="1008" customWidth="1"/>
    <col min="24" max="25" width="9.140625" style="1008"/>
    <col min="26" max="26" width="9.7109375" style="1008" customWidth="1"/>
    <col min="27" max="28" width="9.140625" style="1008"/>
    <col min="29" max="29" width="11.85546875" style="1008" customWidth="1"/>
    <col min="30" max="16384" width="9.140625" style="1008"/>
  </cols>
  <sheetData>
    <row r="1" spans="1:30">
      <c r="B1" s="1009" t="s">
        <v>573</v>
      </c>
      <c r="C1" s="1009"/>
      <c r="D1" s="1009"/>
      <c r="N1" s="1008" t="s">
        <v>529</v>
      </c>
      <c r="Q1" s="1008" t="s">
        <v>574</v>
      </c>
    </row>
    <row r="2" spans="1:30" ht="13.5" thickBot="1"/>
    <row r="3" spans="1:30" ht="38.25" customHeight="1">
      <c r="A3" s="1029" t="s">
        <v>591</v>
      </c>
      <c r="B3" s="1030" t="s">
        <v>488</v>
      </c>
      <c r="C3" s="1030"/>
      <c r="D3" s="1030"/>
      <c r="E3" s="1030" t="s">
        <v>489</v>
      </c>
      <c r="F3" s="1030"/>
      <c r="G3" s="1030"/>
      <c r="H3" s="1030" t="s">
        <v>490</v>
      </c>
      <c r="I3" s="1030"/>
      <c r="J3" s="1030"/>
      <c r="K3" s="1030" t="s">
        <v>575</v>
      </c>
      <c r="L3" s="1030"/>
      <c r="M3" s="1030"/>
      <c r="N3" s="1030" t="s">
        <v>491</v>
      </c>
      <c r="O3" s="1030"/>
      <c r="P3" s="1030"/>
      <c r="Q3" s="1030" t="s">
        <v>492</v>
      </c>
      <c r="R3" s="1031"/>
      <c r="S3" s="1031"/>
      <c r="T3" s="1032" t="s">
        <v>493</v>
      </c>
      <c r="W3" s="1033"/>
      <c r="X3" s="1033"/>
      <c r="Y3" s="1033"/>
      <c r="Z3" s="1033"/>
      <c r="AA3" s="1033"/>
      <c r="AB3" s="1033"/>
      <c r="AC3" s="1033"/>
      <c r="AD3" s="1034"/>
    </row>
    <row r="4" spans="1:30">
      <c r="A4" s="995"/>
      <c r="B4" s="1020" t="s">
        <v>348</v>
      </c>
      <c r="C4" s="1020" t="s">
        <v>349</v>
      </c>
      <c r="D4" s="1020" t="s">
        <v>350</v>
      </c>
      <c r="E4" s="1020" t="s">
        <v>348</v>
      </c>
      <c r="F4" s="1020" t="s">
        <v>349</v>
      </c>
      <c r="G4" s="1020" t="s">
        <v>350</v>
      </c>
      <c r="H4" s="1020" t="s">
        <v>348</v>
      </c>
      <c r="I4" s="1020" t="s">
        <v>349</v>
      </c>
      <c r="J4" s="1020" t="s">
        <v>350</v>
      </c>
      <c r="K4" s="1020" t="s">
        <v>348</v>
      </c>
      <c r="L4" s="1020" t="s">
        <v>349</v>
      </c>
      <c r="M4" s="1020" t="s">
        <v>350</v>
      </c>
      <c r="N4" s="1020" t="s">
        <v>348</v>
      </c>
      <c r="O4" s="1020" t="s">
        <v>349</v>
      </c>
      <c r="P4" s="1020" t="s">
        <v>350</v>
      </c>
      <c r="Q4" s="1020" t="s">
        <v>348</v>
      </c>
      <c r="R4" s="1020" t="s">
        <v>349</v>
      </c>
      <c r="S4" s="1020" t="s">
        <v>350</v>
      </c>
      <c r="T4" s="1020" t="s">
        <v>348</v>
      </c>
      <c r="U4" s="1020" t="s">
        <v>349</v>
      </c>
      <c r="V4" s="1020" t="s">
        <v>350</v>
      </c>
    </row>
    <row r="5" spans="1:30">
      <c r="A5" s="995" t="s">
        <v>293</v>
      </c>
      <c r="B5" s="1020">
        <f>BevjcsBölcs!E52</f>
        <v>50337</v>
      </c>
      <c r="C5" s="1020">
        <f>BevjcsBölcs!H52</f>
        <v>51751</v>
      </c>
      <c r="D5" s="1020">
        <f>BevjcsBölcs!I52</f>
        <v>0</v>
      </c>
      <c r="E5" s="1020">
        <f>BevjcsBölcs!E53</f>
        <v>9937</v>
      </c>
      <c r="F5" s="1020">
        <f>BevjcsBölcs!H53</f>
        <v>10178</v>
      </c>
      <c r="G5" s="1020">
        <f>BevjcsBölcs!I53</f>
        <v>0</v>
      </c>
      <c r="H5" s="1020">
        <f>BevjcsBölcs!E54</f>
        <v>9240</v>
      </c>
      <c r="I5" s="1020">
        <f>BevjcsBölcs!H54</f>
        <v>9723</v>
      </c>
      <c r="J5" s="1020">
        <f>BevjcsBölcs!I54</f>
        <v>0</v>
      </c>
      <c r="K5" s="1020"/>
      <c r="L5" s="1020"/>
      <c r="M5" s="1020"/>
      <c r="N5" s="1020"/>
      <c r="O5" s="1020"/>
      <c r="P5" s="1020"/>
      <c r="Q5" s="1020">
        <f>BevjcsBölcs!E62</f>
        <v>1000</v>
      </c>
      <c r="R5" s="1020">
        <f>BevjcsBölcs!H62</f>
        <v>1000</v>
      </c>
      <c r="S5" s="1020"/>
      <c r="T5" s="1021">
        <f t="shared" ref="T5:V6" si="0">B5+E5++H5+K5+N5+Q5</f>
        <v>70514</v>
      </c>
      <c r="U5" s="1021">
        <f t="shared" si="0"/>
        <v>72652</v>
      </c>
      <c r="V5" s="1021">
        <f t="shared" si="0"/>
        <v>0</v>
      </c>
    </row>
    <row r="6" spans="1:30">
      <c r="A6" s="995" t="s">
        <v>351</v>
      </c>
      <c r="B6" s="1020">
        <f>BevjcsKözpontiÓvoda!E52</f>
        <v>274752</v>
      </c>
      <c r="C6" s="1020">
        <f>BevjcsKözpontiÓvoda!H52</f>
        <v>275519</v>
      </c>
      <c r="D6" s="1020">
        <f>BevjcsKözpontiÓvoda!I52</f>
        <v>0</v>
      </c>
      <c r="E6" s="1020">
        <f>BevjcsKözpontiÓvoda!E53</f>
        <v>54553</v>
      </c>
      <c r="F6" s="1020">
        <f>BevjcsKözpontiÓvoda!H53</f>
        <v>54695</v>
      </c>
      <c r="G6" s="1020">
        <f>BevjcsKözpontiÓvoda!I53</f>
        <v>0</v>
      </c>
      <c r="H6" s="1020">
        <f>BevjcsKözpontiÓvoda!E54</f>
        <v>21109</v>
      </c>
      <c r="I6" s="1020">
        <f>BevjcsKözpontiÓvoda!H54</f>
        <v>22349</v>
      </c>
      <c r="J6" s="1020">
        <f>BevjcsKözpontiÓvoda!I54</f>
        <v>0</v>
      </c>
      <c r="K6" s="1020">
        <f>BevjcsKözpontiÓvoda!E60</f>
        <v>0</v>
      </c>
      <c r="N6" s="1020">
        <f>BevjcsKözpontiÓvoda!E64</f>
        <v>0</v>
      </c>
      <c r="Q6" s="1020">
        <f>BevjcsKözpontiÓvoda!E62</f>
        <v>4445</v>
      </c>
      <c r="R6" s="1020">
        <f>BevjcsKözpontiÓvoda!H62</f>
        <v>13897</v>
      </c>
      <c r="S6" s="1020">
        <f>BevjcsKözpontiÓvoda!I62</f>
        <v>0</v>
      </c>
      <c r="T6" s="1021">
        <f t="shared" si="0"/>
        <v>354859</v>
      </c>
      <c r="U6" s="1021">
        <f t="shared" si="0"/>
        <v>366460</v>
      </c>
      <c r="V6" s="1021">
        <f t="shared" si="0"/>
        <v>0</v>
      </c>
    </row>
    <row r="7" spans="1:30">
      <c r="A7" s="995" t="s">
        <v>352</v>
      </c>
      <c r="B7" s="1020">
        <f>BevjcsGamesz!E52</f>
        <v>67037</v>
      </c>
      <c r="C7" s="1020">
        <f>BevjcsGamesz!H52</f>
        <v>77437</v>
      </c>
      <c r="D7" s="1020">
        <f>BevjcsGamesz!I52</f>
        <v>0</v>
      </c>
      <c r="E7" s="1020">
        <f>BevjcsGamesz!E53</f>
        <v>13191</v>
      </c>
      <c r="F7" s="1020">
        <f>BevjcsGamesz!H53</f>
        <v>15028</v>
      </c>
      <c r="G7" s="1020">
        <f>BevjcsGamesz!I53</f>
        <v>0</v>
      </c>
      <c r="H7" s="1020">
        <f>BevjcsGamesz!E54</f>
        <v>23513</v>
      </c>
      <c r="I7" s="1020">
        <f>BevjcsGamesz!H54</f>
        <v>32297</v>
      </c>
      <c r="J7" s="1020">
        <f>BevjcsGamesz!I54</f>
        <v>0</v>
      </c>
      <c r="K7" s="1020">
        <f>BevjcsGamesz!E60</f>
        <v>0</v>
      </c>
      <c r="L7" s="1020">
        <f>BevjcsGamesz!H60</f>
        <v>0</v>
      </c>
      <c r="M7" s="1020">
        <f>BevjcsGamesz!I60</f>
        <v>0</v>
      </c>
      <c r="N7" s="1020">
        <f>BevjcsGamesz!E64</f>
        <v>0</v>
      </c>
      <c r="O7" s="1020">
        <f>BevjcsGamesz!H64</f>
        <v>0</v>
      </c>
      <c r="P7" s="1020">
        <f>BevjcsGamesz!I64</f>
        <v>0</v>
      </c>
      <c r="Q7" s="1020">
        <f>BevjcsGamesz!E62</f>
        <v>1207</v>
      </c>
      <c r="R7" s="1020">
        <f>BevjcsGamesz!H62</f>
        <v>7207</v>
      </c>
      <c r="S7" s="1020">
        <f>BevjcsGamesz!I62</f>
        <v>0</v>
      </c>
      <c r="T7" s="1021">
        <f t="shared" ref="T7:T17" si="1">B7+E7++H7+K7+N7+Q7</f>
        <v>104948</v>
      </c>
      <c r="U7" s="1021">
        <f>C7+F7++I7+L7+O7+R7</f>
        <v>131969</v>
      </c>
      <c r="V7" s="1021">
        <f t="shared" ref="V7:V17" si="2">D7+G7++J7+M7+P7+S7</f>
        <v>0</v>
      </c>
    </row>
    <row r="8" spans="1:30">
      <c r="A8" s="995" t="s">
        <v>788</v>
      </c>
      <c r="B8" s="1020">
        <f>BevjcsTerületell!E52</f>
        <v>49315</v>
      </c>
      <c r="C8" s="1020">
        <f>BevjcsTerületell!H52</f>
        <v>51193</v>
      </c>
      <c r="D8" s="1020"/>
      <c r="E8" s="1020">
        <f>BevjcsTerületell!E53</f>
        <v>9685</v>
      </c>
      <c r="F8" s="1020">
        <f>BevjcsTerületell!H53</f>
        <v>10016</v>
      </c>
      <c r="G8" s="1020"/>
      <c r="H8" s="1020">
        <f>BevjcsTerületell!E54</f>
        <v>30455</v>
      </c>
      <c r="I8" s="1020">
        <f>BevjcsTerületell!H54</f>
        <v>63455</v>
      </c>
      <c r="J8" s="1020"/>
      <c r="K8" s="1020"/>
      <c r="L8" s="1020"/>
      <c r="M8" s="1020"/>
      <c r="N8" s="1020"/>
      <c r="O8" s="1020"/>
      <c r="P8" s="1020"/>
      <c r="Q8" s="1020">
        <f>BevjcsTerületell!E62</f>
        <v>2667</v>
      </c>
      <c r="R8" s="1020">
        <f>BevjcsTerületell!F62</f>
        <v>10667</v>
      </c>
      <c r="S8" s="1020"/>
      <c r="T8" s="1021">
        <f t="shared" si="1"/>
        <v>92122</v>
      </c>
      <c r="U8" s="1021">
        <f>C8+F8++I8+L8+O8+R8</f>
        <v>135331</v>
      </c>
      <c r="V8" s="1021">
        <f t="shared" si="2"/>
        <v>0</v>
      </c>
    </row>
    <row r="9" spans="1:30">
      <c r="A9" s="995" t="s">
        <v>787</v>
      </c>
      <c r="B9" s="1020">
        <f>BevjcsParkfennt!E52</f>
        <v>16761</v>
      </c>
      <c r="C9" s="1020">
        <f>BevjcsParkfennt!H52</f>
        <v>16761</v>
      </c>
      <c r="D9" s="1020"/>
      <c r="E9" s="1020">
        <f>BevjcsParkfennt!E53</f>
        <v>3407</v>
      </c>
      <c r="F9" s="1020">
        <f>BevjcsParkfennt!H53</f>
        <v>3407</v>
      </c>
      <c r="G9" s="1020"/>
      <c r="H9" s="1020">
        <f>BevjcsParkfennt!E54</f>
        <v>16186</v>
      </c>
      <c r="I9" s="1020">
        <f>BevjcsParkfennt!H54</f>
        <v>18186</v>
      </c>
      <c r="J9" s="1020"/>
      <c r="K9" s="1020"/>
      <c r="L9" s="1020"/>
      <c r="M9" s="1020"/>
      <c r="N9" s="1020"/>
      <c r="O9" s="1020"/>
      <c r="P9" s="1020"/>
      <c r="Q9" s="1020">
        <f>BevjcsParkfennt!E62</f>
        <v>490</v>
      </c>
      <c r="R9" s="1020">
        <f>BevjcsParkfennt!F62</f>
        <v>490</v>
      </c>
      <c r="S9" s="1020"/>
      <c r="T9" s="1021">
        <f t="shared" si="1"/>
        <v>36844</v>
      </c>
      <c r="U9" s="1021">
        <f>C9+F9++I9+L9+O9+R9</f>
        <v>38844</v>
      </c>
      <c r="V9" s="1021">
        <f t="shared" si="2"/>
        <v>0</v>
      </c>
    </row>
    <row r="10" spans="1:30">
      <c r="A10" s="995" t="s">
        <v>786</v>
      </c>
      <c r="B10" s="1020">
        <f>BevjcsKözfoglakoztat!E52</f>
        <v>31431</v>
      </c>
      <c r="C10" s="1020">
        <f>BevjcsKözfoglakoztat!H52</f>
        <v>62850</v>
      </c>
      <c r="D10" s="1020"/>
      <c r="E10" s="1020">
        <f>BevjcsKözfoglakoztat!E53</f>
        <v>3065</v>
      </c>
      <c r="F10" s="1020">
        <f>BevjcsKözfoglakoztat!H53</f>
        <v>5747</v>
      </c>
      <c r="G10" s="1020"/>
      <c r="H10" s="1020">
        <f>BevjcsKözfoglakoztat!E54</f>
        <v>0</v>
      </c>
      <c r="I10" s="1020">
        <f>BevjcsKözfoglakoztat!H54</f>
        <v>2420</v>
      </c>
      <c r="J10" s="1020"/>
      <c r="K10" s="1020"/>
      <c r="L10" s="1020"/>
      <c r="M10" s="1020"/>
      <c r="N10" s="1020"/>
      <c r="O10" s="1020"/>
      <c r="P10" s="1020"/>
      <c r="Q10" s="1020">
        <f>BevjcsKözfoglakoztat!E62</f>
        <v>0</v>
      </c>
      <c r="R10" s="1020"/>
      <c r="S10" s="1020"/>
      <c r="T10" s="1021">
        <f t="shared" si="1"/>
        <v>34496</v>
      </c>
      <c r="U10" s="1021">
        <f>C10+F10++I10+L10+O10+R10</f>
        <v>71017</v>
      </c>
      <c r="V10" s="1021">
        <f t="shared" si="2"/>
        <v>0</v>
      </c>
    </row>
    <row r="11" spans="1:30">
      <c r="A11" s="995" t="s">
        <v>464</v>
      </c>
      <c r="B11" s="1020">
        <f>BevjcsEPELL!E52</f>
        <v>5653</v>
      </c>
      <c r="C11" s="1020">
        <f>BevjcsEPELL!H52</f>
        <v>7374</v>
      </c>
      <c r="D11" s="1020">
        <f>BevjcsEPELL!I52</f>
        <v>0</v>
      </c>
      <c r="E11" s="1020">
        <f>BevjcsEPELL!E53</f>
        <v>1120</v>
      </c>
      <c r="F11" s="1020">
        <f>BevjcsEPELL!H53</f>
        <v>1443</v>
      </c>
      <c r="G11" s="1020">
        <f>BevjcsEPELL!I53</f>
        <v>0</v>
      </c>
      <c r="H11" s="1020">
        <f>BevjcsEPELL!E54</f>
        <v>24634</v>
      </c>
      <c r="I11" s="1020">
        <f>BevjcsEPELL!H54</f>
        <v>25184</v>
      </c>
      <c r="J11" s="1020">
        <f>BevjcsEPELL!I54</f>
        <v>0</v>
      </c>
      <c r="K11" s="1020">
        <f>BevjcsEPELL!E60</f>
        <v>0</v>
      </c>
      <c r="L11" s="1020">
        <f>BevjcsEPELL!H60</f>
        <v>0</v>
      </c>
      <c r="M11" s="1020">
        <f>BevjcsEPELL!I60</f>
        <v>0</v>
      </c>
      <c r="N11" s="1020">
        <f>BevjcsEPELL!E64</f>
        <v>0</v>
      </c>
      <c r="O11" s="1020">
        <f>BevjcsEPELL!H64</f>
        <v>0</v>
      </c>
      <c r="P11" s="1020">
        <f>BevjcsEPELL!I64</f>
        <v>0</v>
      </c>
      <c r="Q11" s="1020">
        <f>BevjcsEPELL!E62</f>
        <v>1877</v>
      </c>
      <c r="R11" s="1020">
        <f>BevjcsEPELL!H62</f>
        <v>4447</v>
      </c>
      <c r="S11" s="1020">
        <f>BevjcsEPELL!I62</f>
        <v>0</v>
      </c>
      <c r="T11" s="1021">
        <f t="shared" ref="T11:V12" si="3">B11+E11++H11+K11+N11+Q11</f>
        <v>33284</v>
      </c>
      <c r="U11" s="1021">
        <f t="shared" si="3"/>
        <v>38448</v>
      </c>
      <c r="V11" s="1021">
        <f t="shared" si="3"/>
        <v>0</v>
      </c>
    </row>
    <row r="12" spans="1:30">
      <c r="A12" s="995" t="s">
        <v>465</v>
      </c>
      <c r="B12" s="1020">
        <f>BevjcsETK!E52</f>
        <v>85183</v>
      </c>
      <c r="C12" s="1020">
        <f>BevjcsETK!H52</f>
        <v>86315</v>
      </c>
      <c r="D12" s="1020">
        <f>BevjcsETK!I52</f>
        <v>0</v>
      </c>
      <c r="E12" s="1020">
        <f>BevjcsETK!E53</f>
        <v>16622</v>
      </c>
      <c r="F12" s="1020">
        <f>BevjcsETK!H53</f>
        <v>16864</v>
      </c>
      <c r="G12" s="1020">
        <f>BevjcsETK!I53</f>
        <v>0</v>
      </c>
      <c r="H12" s="1020">
        <f>BevjcsETK!E54</f>
        <v>160736</v>
      </c>
      <c r="I12" s="1020">
        <f>BevjcsETK!H54</f>
        <v>161122</v>
      </c>
      <c r="J12" s="1020">
        <f>BevjcsETK!I54</f>
        <v>0</v>
      </c>
      <c r="K12" s="1020">
        <f>BevjcsETK!E60</f>
        <v>0</v>
      </c>
      <c r="L12" s="1020">
        <f>BevjcsETK!H60</f>
        <v>0</v>
      </c>
      <c r="M12" s="1020">
        <f>BevjcsETK!I60</f>
        <v>0</v>
      </c>
      <c r="N12" s="1020">
        <f>BevjcsETK!E64</f>
        <v>0</v>
      </c>
      <c r="O12" s="1020">
        <f>BevjcsETK!H64</f>
        <v>0</v>
      </c>
      <c r="P12" s="1020">
        <f>BevjcsETK!I64</f>
        <v>0</v>
      </c>
      <c r="Q12" s="1020">
        <f>BevjcsETK!E62</f>
        <v>1713</v>
      </c>
      <c r="R12" s="1020">
        <f>BevjcsETK!H62</f>
        <v>1780</v>
      </c>
      <c r="S12" s="1020">
        <f>BevjcsETK!I62</f>
        <v>0</v>
      </c>
      <c r="T12" s="1021">
        <f t="shared" si="3"/>
        <v>264254</v>
      </c>
      <c r="U12" s="1021">
        <f t="shared" si="3"/>
        <v>266081</v>
      </c>
      <c r="V12" s="1021">
        <f t="shared" si="3"/>
        <v>0</v>
      </c>
    </row>
    <row r="13" spans="1:30">
      <c r="A13" s="995" t="s">
        <v>483</v>
      </c>
      <c r="B13" s="1020">
        <f>BevjcsCSALAD!E52</f>
        <v>37495</v>
      </c>
      <c r="C13" s="1020">
        <f>BevjcsCSALAD!H52</f>
        <v>51000</v>
      </c>
      <c r="D13" s="1020">
        <f>BevjcsCSALAD!I52</f>
        <v>0</v>
      </c>
      <c r="E13" s="1020">
        <f>BevjcsCSALAD!E53</f>
        <v>7350</v>
      </c>
      <c r="F13" s="1020">
        <f>BevjcsCSALAD!H53</f>
        <v>9769</v>
      </c>
      <c r="G13" s="1020">
        <f>BevjcsCSALAD!I53</f>
        <v>0</v>
      </c>
      <c r="H13" s="1020">
        <f>BevjcsCSALAD!E54</f>
        <v>3942</v>
      </c>
      <c r="I13" s="1020">
        <f>BevjcsCSALAD!H54</f>
        <v>5322</v>
      </c>
      <c r="J13" s="1020">
        <f>BevjcsCSALAD!I54</f>
        <v>0</v>
      </c>
      <c r="K13" s="1020">
        <f>BevjcsCSALAD!E60</f>
        <v>0</v>
      </c>
      <c r="L13" s="1020"/>
      <c r="M13" s="1020"/>
      <c r="N13" s="1020">
        <f>BevjcsCSALAD!E64</f>
        <v>0</v>
      </c>
      <c r="O13" s="1020"/>
      <c r="P13" s="1020"/>
      <c r="Q13" s="1020">
        <f>BevjcsCSALAD!E62</f>
        <v>65</v>
      </c>
      <c r="R13" s="1020">
        <f>BevjcsCSALAD!H62</f>
        <v>4875</v>
      </c>
      <c r="S13" s="1020"/>
      <c r="T13" s="1021">
        <f t="shared" si="1"/>
        <v>48852</v>
      </c>
      <c r="U13" s="1021">
        <f>C13+F13++I13+L13+O13+R13</f>
        <v>70966</v>
      </c>
      <c r="V13" s="1021">
        <f t="shared" si="2"/>
        <v>0</v>
      </c>
    </row>
    <row r="14" spans="1:30">
      <c r="A14" s="995" t="s">
        <v>526</v>
      </c>
      <c r="B14" s="1020">
        <f>BevjcsORV!E52</f>
        <v>0</v>
      </c>
      <c r="C14" s="1020"/>
      <c r="D14" s="1020"/>
      <c r="E14" s="1020">
        <f>BevjcsORV!E53</f>
        <v>0</v>
      </c>
      <c r="F14" s="1020"/>
      <c r="G14" s="1020"/>
      <c r="H14" s="1020">
        <f>BevjcsORV!E54</f>
        <v>11046</v>
      </c>
      <c r="I14" s="1020">
        <f>BevjcsORV!H54</f>
        <v>9696</v>
      </c>
      <c r="J14" s="1020">
        <f>BevjcsORV!I54</f>
        <v>0</v>
      </c>
      <c r="K14" s="1020">
        <f>BevjcsORV!E60</f>
        <v>0</v>
      </c>
      <c r="L14" s="1020"/>
      <c r="M14" s="1020"/>
      <c r="N14" s="1020">
        <f>BevjcsORV!E64</f>
        <v>0</v>
      </c>
      <c r="O14" s="1020"/>
      <c r="P14" s="1020"/>
      <c r="Q14" s="1020">
        <f>BevjcsORV!E62</f>
        <v>0</v>
      </c>
      <c r="R14" s="1020">
        <f>BevjcsORV!H62</f>
        <v>1030</v>
      </c>
      <c r="S14" s="1020"/>
      <c r="T14" s="1021">
        <f t="shared" si="1"/>
        <v>11046</v>
      </c>
      <c r="U14" s="1021">
        <f>C14+F14++I14+L14+O14+R14</f>
        <v>10726</v>
      </c>
      <c r="V14" s="1021">
        <f t="shared" si="2"/>
        <v>0</v>
      </c>
    </row>
    <row r="15" spans="1:30">
      <c r="A15" s="995" t="s">
        <v>536</v>
      </c>
      <c r="B15" s="1020">
        <f>BevjcsVédőnők!E52</f>
        <v>41018</v>
      </c>
      <c r="C15" s="1020">
        <f>BevjcsVédőnők!H52</f>
        <v>44263</v>
      </c>
      <c r="D15" s="1020">
        <f>BevjcsVédőnők!I52</f>
        <v>0</v>
      </c>
      <c r="E15" s="1020">
        <f>BevjcsVédőnők!E53</f>
        <v>7922</v>
      </c>
      <c r="F15" s="1020">
        <f>BevjcsVédőnők!H53</f>
        <v>8495</v>
      </c>
      <c r="G15" s="1020">
        <f>BevjcsVédőnők!I53</f>
        <v>0</v>
      </c>
      <c r="H15" s="1020">
        <f>BevjcsVédőnők!E54</f>
        <v>7161</v>
      </c>
      <c r="I15" s="1020">
        <f>BevjcsVédőnők!H54</f>
        <v>7161</v>
      </c>
      <c r="J15" s="1020">
        <f>BevjcsVédőnők!I54</f>
        <v>0</v>
      </c>
      <c r="K15" s="1020">
        <f>BevjcsVédőnők!E60</f>
        <v>0</v>
      </c>
      <c r="L15" s="1020">
        <f>BevjcsVédőnők!H60</f>
        <v>0</v>
      </c>
      <c r="M15" s="1020">
        <f>BevjcsVédőnők!I60</f>
        <v>0</v>
      </c>
      <c r="N15" s="1020">
        <f>BevjcsVédőnők!E64</f>
        <v>0</v>
      </c>
      <c r="O15" s="1020">
        <f>BevjcsVédőnők!H64</f>
        <v>0</v>
      </c>
      <c r="P15" s="1020">
        <f>BevjcsVédőnők!I64</f>
        <v>0</v>
      </c>
      <c r="Q15" s="1020">
        <f>BevjcsVédőnők!E62</f>
        <v>254</v>
      </c>
      <c r="R15" s="1020">
        <f>BevjcsVédőnők!H62</f>
        <v>2254</v>
      </c>
      <c r="S15" s="1020">
        <f>BevjcsVédőnők!I62</f>
        <v>0</v>
      </c>
      <c r="T15" s="1021">
        <f t="shared" si="1"/>
        <v>56355</v>
      </c>
      <c r="U15" s="1021">
        <f>C15+F15++I15+L15+O15+R15</f>
        <v>62173</v>
      </c>
      <c r="V15" s="1021">
        <f t="shared" si="2"/>
        <v>0</v>
      </c>
    </row>
    <row r="16" spans="1:30">
      <c r="A16" s="995" t="s">
        <v>354</v>
      </c>
      <c r="B16" s="1020">
        <f>BevjcsMKMK!E52</f>
        <v>58663</v>
      </c>
      <c r="C16" s="1020">
        <f>BevjcsMKMK!H52</f>
        <v>63810</v>
      </c>
      <c r="D16" s="1020">
        <f>BevjcsMKMK!I52</f>
        <v>0</v>
      </c>
      <c r="E16" s="1020">
        <f>BevjcsMKMK!E53</f>
        <v>11560</v>
      </c>
      <c r="F16" s="1020">
        <f>BevjcsMKMK!H53</f>
        <v>12510</v>
      </c>
      <c r="G16" s="1020">
        <f>BevjcsMKMK!I53</f>
        <v>0</v>
      </c>
      <c r="H16" s="1020">
        <f>BevjcsMKMK!E54</f>
        <v>39948</v>
      </c>
      <c r="I16" s="1020">
        <f>BevjcsMKMK!H54</f>
        <v>48522</v>
      </c>
      <c r="J16" s="1020">
        <f>BevjcsMKMK!I54</f>
        <v>0</v>
      </c>
      <c r="K16" s="1020">
        <f>BevjcsMKMK!E60</f>
        <v>0</v>
      </c>
      <c r="L16" s="1020">
        <f>BevjcsMKMK!H60</f>
        <v>0</v>
      </c>
      <c r="M16" s="1020">
        <f>BevjcsMKMK!I60</f>
        <v>0</v>
      </c>
      <c r="N16" s="1020">
        <f>BevjcsMKMK!E64</f>
        <v>0</v>
      </c>
      <c r="O16" s="1020">
        <f>BevjcsMKMK!H64</f>
        <v>0</v>
      </c>
      <c r="P16" s="1020">
        <f>BevjcsMKMK!I64</f>
        <v>0</v>
      </c>
      <c r="Q16" s="1020">
        <f>BevjcsMKMK!E62</f>
        <v>1033</v>
      </c>
      <c r="R16" s="1020">
        <f>BevjcsMKMK!H62</f>
        <v>2255</v>
      </c>
      <c r="S16" s="1020">
        <f>BevjcsMKMK!I62</f>
        <v>0</v>
      </c>
      <c r="T16" s="1021">
        <f t="shared" si="1"/>
        <v>111204</v>
      </c>
      <c r="U16" s="1021">
        <f>C16+F16++I16+L16+O16+R16</f>
        <v>127097</v>
      </c>
      <c r="V16" s="1021">
        <f t="shared" si="2"/>
        <v>0</v>
      </c>
    </row>
    <row r="17" spans="1:30">
      <c r="A17" s="995" t="s">
        <v>355</v>
      </c>
      <c r="B17" s="1020">
        <f>BevjcsMIKT!E52</f>
        <v>40030</v>
      </c>
      <c r="C17" s="1020">
        <f>BevjcsMIKT!H52</f>
        <v>43885</v>
      </c>
      <c r="D17" s="1020">
        <f>BevjcsMIKT!I52</f>
        <v>0</v>
      </c>
      <c r="E17" s="1020">
        <f>BevjcsMIKT!E53</f>
        <v>7851</v>
      </c>
      <c r="F17" s="1020">
        <f>BevjcsMIKT!H53</f>
        <v>8594</v>
      </c>
      <c r="G17" s="1020">
        <f>BevjcsMIKT!I53</f>
        <v>0</v>
      </c>
      <c r="H17" s="1020">
        <f>BevjcsMIKT!E54</f>
        <v>12810</v>
      </c>
      <c r="I17" s="1020">
        <f>BevjcsMIKT!H54</f>
        <v>15887</v>
      </c>
      <c r="J17" s="1020">
        <f>BevjcsMIKT!I54</f>
        <v>0</v>
      </c>
      <c r="K17" s="1020">
        <f>BevjcsMIKT!E60</f>
        <v>0</v>
      </c>
      <c r="L17" s="1020">
        <f>BevjcsMIKT!H60</f>
        <v>0</v>
      </c>
      <c r="M17" s="1020">
        <f>BevjcsMIKT!I60</f>
        <v>0</v>
      </c>
      <c r="N17" s="1020">
        <f>BevjcsMIKT!E64</f>
        <v>0</v>
      </c>
      <c r="O17" s="1020">
        <f>BevjcsMIKT!H64</f>
        <v>0</v>
      </c>
      <c r="P17" s="1020">
        <f>BevjcsMIKT!I64</f>
        <v>0</v>
      </c>
      <c r="Q17" s="1020">
        <f>BevjcsMIKT!E62</f>
        <v>381</v>
      </c>
      <c r="R17" s="1020">
        <f>BevjcsMIKT!H62</f>
        <v>1502</v>
      </c>
      <c r="S17" s="1020">
        <f>BevjcsMIKT!I62</f>
        <v>0</v>
      </c>
      <c r="T17" s="1021">
        <f t="shared" si="1"/>
        <v>61072</v>
      </c>
      <c r="U17" s="1021">
        <f>C17+F17++I17+L17+O17+R17</f>
        <v>69868</v>
      </c>
      <c r="V17" s="1021">
        <f t="shared" si="2"/>
        <v>0</v>
      </c>
    </row>
    <row r="19" spans="1:30">
      <c r="A19" s="995" t="s">
        <v>356</v>
      </c>
      <c r="B19" s="1020">
        <f t="shared" ref="B19:V19" si="4">SUM(B5:B17)</f>
        <v>757675</v>
      </c>
      <c r="C19" s="1020">
        <f t="shared" si="4"/>
        <v>832158</v>
      </c>
      <c r="D19" s="1020">
        <f t="shared" si="4"/>
        <v>0</v>
      </c>
      <c r="E19" s="1020">
        <f t="shared" si="4"/>
        <v>146263</v>
      </c>
      <c r="F19" s="1020">
        <f t="shared" si="4"/>
        <v>156746</v>
      </c>
      <c r="G19" s="1020">
        <f t="shared" si="4"/>
        <v>0</v>
      </c>
      <c r="H19" s="1020">
        <f t="shared" si="4"/>
        <v>360780</v>
      </c>
      <c r="I19" s="1020">
        <f t="shared" si="4"/>
        <v>421324</v>
      </c>
      <c r="J19" s="1020">
        <f t="shared" si="4"/>
        <v>0</v>
      </c>
      <c r="K19" s="1020">
        <f t="shared" si="4"/>
        <v>0</v>
      </c>
      <c r="L19" s="1020">
        <f t="shared" si="4"/>
        <v>0</v>
      </c>
      <c r="M19" s="1020">
        <f t="shared" si="4"/>
        <v>0</v>
      </c>
      <c r="N19" s="1020">
        <f t="shared" si="4"/>
        <v>0</v>
      </c>
      <c r="O19" s="1020">
        <f t="shared" si="4"/>
        <v>0</v>
      </c>
      <c r="P19" s="1020">
        <f t="shared" si="4"/>
        <v>0</v>
      </c>
      <c r="Q19" s="1020">
        <f t="shared" si="4"/>
        <v>15132</v>
      </c>
      <c r="R19" s="1020">
        <f t="shared" si="4"/>
        <v>51404</v>
      </c>
      <c r="S19" s="1020">
        <f t="shared" si="4"/>
        <v>0</v>
      </c>
      <c r="T19" s="1020">
        <f t="shared" si="4"/>
        <v>1279850</v>
      </c>
      <c r="U19" s="1020">
        <f t="shared" si="4"/>
        <v>1461632</v>
      </c>
      <c r="V19" s="1020">
        <f t="shared" si="4"/>
        <v>0</v>
      </c>
    </row>
    <row r="20" spans="1:30">
      <c r="A20" s="995"/>
      <c r="B20" s="1020"/>
      <c r="C20" s="1020"/>
      <c r="D20" s="1020"/>
      <c r="E20" s="1020"/>
      <c r="F20" s="1020"/>
      <c r="G20" s="1020"/>
      <c r="H20" s="1020"/>
      <c r="I20" s="1020"/>
      <c r="J20" s="1020"/>
      <c r="K20" s="1020"/>
      <c r="L20" s="1020"/>
      <c r="M20" s="1020"/>
      <c r="N20" s="1020"/>
      <c r="O20" s="1020"/>
      <c r="P20" s="1020"/>
      <c r="Q20" s="1020"/>
      <c r="R20" s="1035"/>
      <c r="S20" s="1035"/>
      <c r="T20" s="1021"/>
    </row>
    <row r="21" spans="1:30">
      <c r="A21" s="995" t="s">
        <v>532</v>
      </c>
      <c r="B21" s="1020">
        <f>BevjcsPOLGHIV!E52</f>
        <v>210815</v>
      </c>
      <c r="C21" s="1020">
        <f>BevjcsPOLGHIV!H52</f>
        <v>249784</v>
      </c>
      <c r="D21" s="1020">
        <f>BevjcsPOLGHIV!I52</f>
        <v>0</v>
      </c>
      <c r="E21" s="1020">
        <f>BevjcsPOLGHIV!E53</f>
        <v>42215</v>
      </c>
      <c r="F21" s="1020">
        <f>BevjcsPOLGHIV!H53</f>
        <v>49704</v>
      </c>
      <c r="G21" s="1020">
        <f>BevjcsPOLGHIV!I53</f>
        <v>0</v>
      </c>
      <c r="H21" s="1020">
        <f>BevjcsPOLGHIV!E54</f>
        <v>55824</v>
      </c>
      <c r="I21" s="1020">
        <f>BevjcsPOLGHIV!H54</f>
        <v>61592</v>
      </c>
      <c r="J21" s="1020">
        <f>BevjcsPOLGHIV!I54</f>
        <v>0</v>
      </c>
      <c r="K21" s="1020">
        <f>BevjcsPOLGHIV!E59</f>
        <v>0</v>
      </c>
      <c r="L21" s="1020">
        <f>BevjcsPOLGHIV!H59</f>
        <v>0</v>
      </c>
      <c r="M21" s="1020">
        <f>BevjcsPOLGHIV!I59</f>
        <v>0</v>
      </c>
      <c r="N21" s="1020"/>
      <c r="O21" s="1020"/>
      <c r="P21" s="1020"/>
      <c r="Q21" s="1020">
        <f>BevjcsPOLGHIV!E62+BevjcsPOLGHIV!E63</f>
        <v>2500</v>
      </c>
      <c r="R21" s="1020">
        <f>BevjcsPOLGHIV!H62+BevjcsPOLGHIV!H63</f>
        <v>3900</v>
      </c>
      <c r="S21" s="1020"/>
      <c r="T21" s="1021">
        <f t="shared" ref="T21:V23" si="5">B21+E21++H21+K21+N21+Q21</f>
        <v>311354</v>
      </c>
      <c r="U21" s="1021">
        <f t="shared" si="5"/>
        <v>364980</v>
      </c>
      <c r="V21" s="1021">
        <f t="shared" si="5"/>
        <v>0</v>
      </c>
    </row>
    <row r="22" spans="1:30">
      <c r="A22" s="995" t="s">
        <v>314</v>
      </c>
      <c r="B22" s="1020">
        <f>BevjcsSzoco!E52</f>
        <v>235190</v>
      </c>
      <c r="C22" s="1020">
        <f>BevjcsSzoco!H52</f>
        <v>273943</v>
      </c>
      <c r="D22" s="1020">
        <f>BevjcsSzoco!I52</f>
        <v>0</v>
      </c>
      <c r="E22" s="1020">
        <f>BevjcsSzoco!E53</f>
        <v>47456</v>
      </c>
      <c r="F22" s="1020">
        <f>BevjcsSzoco!H53</f>
        <v>51330</v>
      </c>
      <c r="G22" s="1020">
        <f>BevjcsSzoco!I53</f>
        <v>0</v>
      </c>
      <c r="H22" s="1020">
        <f>BevjcsSzoco!E54</f>
        <v>144614</v>
      </c>
      <c r="I22" s="1020">
        <f>BevjcsSzoco!H54</f>
        <v>160244</v>
      </c>
      <c r="J22" s="1020">
        <f>BevjcsSzoco!I54</f>
        <v>0</v>
      </c>
      <c r="K22" s="1020">
        <f>BevjcsSzoco!E56</f>
        <v>5730</v>
      </c>
      <c r="L22" s="1020">
        <f>BevjcsSzoco!H56</f>
        <v>5730</v>
      </c>
      <c r="M22" s="1020">
        <f>BevjcsSzoco!I60</f>
        <v>0</v>
      </c>
      <c r="N22" s="1020">
        <f>BevjcsSzoco!E64</f>
        <v>0</v>
      </c>
      <c r="O22" s="1020">
        <f>BevjcsSzoco!H64</f>
        <v>0</v>
      </c>
      <c r="P22" s="1020">
        <f>BevjcsSzoco!I64</f>
        <v>0</v>
      </c>
      <c r="Q22" s="1020">
        <f>BevjcsSzoco!E62</f>
        <v>635</v>
      </c>
      <c r="R22" s="1020">
        <f>BevjcsSzoco!H62</f>
        <v>9059</v>
      </c>
      <c r="S22" s="1020">
        <f>BevjcsSzoco!I62</f>
        <v>0</v>
      </c>
      <c r="T22" s="1021">
        <f t="shared" si="5"/>
        <v>433625</v>
      </c>
      <c r="U22" s="1021">
        <f t="shared" si="5"/>
        <v>500306</v>
      </c>
      <c r="V22" s="1021">
        <f t="shared" si="5"/>
        <v>0</v>
      </c>
    </row>
    <row r="23" spans="1:30">
      <c r="A23" s="995" t="s">
        <v>361</v>
      </c>
      <c r="B23" s="1020"/>
      <c r="C23" s="1020"/>
      <c r="D23" s="1020"/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1021">
        <f t="shared" si="5"/>
        <v>0</v>
      </c>
      <c r="U23" s="1021">
        <f t="shared" si="5"/>
        <v>0</v>
      </c>
      <c r="V23" s="1021">
        <f t="shared" si="5"/>
        <v>0</v>
      </c>
    </row>
    <row r="24" spans="1:30" ht="13.5" thickBot="1">
      <c r="A24" s="1022" t="s">
        <v>362</v>
      </c>
      <c r="B24" s="1023">
        <f t="shared" ref="B24:V24" si="6">SUM(B19:B23)</f>
        <v>1203680</v>
      </c>
      <c r="C24" s="1023">
        <f t="shared" si="6"/>
        <v>1355885</v>
      </c>
      <c r="D24" s="1023">
        <f t="shared" si="6"/>
        <v>0</v>
      </c>
      <c r="E24" s="1023">
        <f t="shared" si="6"/>
        <v>235934</v>
      </c>
      <c r="F24" s="1023">
        <f t="shared" si="6"/>
        <v>257780</v>
      </c>
      <c r="G24" s="1023">
        <f t="shared" si="6"/>
        <v>0</v>
      </c>
      <c r="H24" s="1023">
        <f t="shared" si="6"/>
        <v>561218</v>
      </c>
      <c r="I24" s="1023">
        <f t="shared" si="6"/>
        <v>643160</v>
      </c>
      <c r="J24" s="1023">
        <f t="shared" si="6"/>
        <v>0</v>
      </c>
      <c r="K24" s="1023">
        <f t="shared" si="6"/>
        <v>5730</v>
      </c>
      <c r="L24" s="1023">
        <f t="shared" si="6"/>
        <v>5730</v>
      </c>
      <c r="M24" s="1023">
        <f t="shared" si="6"/>
        <v>0</v>
      </c>
      <c r="N24" s="1023">
        <f t="shared" si="6"/>
        <v>0</v>
      </c>
      <c r="O24" s="1023">
        <f t="shared" si="6"/>
        <v>0</v>
      </c>
      <c r="P24" s="1023">
        <f t="shared" si="6"/>
        <v>0</v>
      </c>
      <c r="Q24" s="1023">
        <f t="shared" si="6"/>
        <v>18267</v>
      </c>
      <c r="R24" s="1023">
        <f t="shared" si="6"/>
        <v>64363</v>
      </c>
      <c r="S24" s="1023">
        <f t="shared" si="6"/>
        <v>0</v>
      </c>
      <c r="T24" s="1023">
        <f t="shared" si="6"/>
        <v>2024829</v>
      </c>
      <c r="U24" s="1023">
        <f t="shared" si="6"/>
        <v>2326918</v>
      </c>
      <c r="V24" s="1023">
        <f t="shared" si="6"/>
        <v>0</v>
      </c>
      <c r="W24" s="1036"/>
      <c r="X24" s="1036"/>
      <c r="Y24" s="1036"/>
      <c r="Z24" s="1036"/>
      <c r="AA24" s="1036"/>
      <c r="AB24" s="1036"/>
      <c r="AC24" s="1036"/>
      <c r="AD24" s="1036"/>
    </row>
    <row r="27" spans="1:30" ht="38.25">
      <c r="A27" s="1020"/>
      <c r="B27" s="1037" t="s">
        <v>488</v>
      </c>
      <c r="C27" s="1037"/>
      <c r="D27" s="1037"/>
      <c r="E27" s="1037" t="s">
        <v>489</v>
      </c>
      <c r="F27" s="1037"/>
      <c r="G27" s="1037"/>
      <c r="H27" s="1037" t="s">
        <v>490</v>
      </c>
      <c r="I27" s="1037"/>
      <c r="J27" s="1037"/>
      <c r="K27" s="1037" t="s">
        <v>575</v>
      </c>
      <c r="L27" s="1037"/>
      <c r="M27" s="1037"/>
      <c r="N27" s="1037" t="s">
        <v>491</v>
      </c>
      <c r="O27" s="1037"/>
      <c r="P27" s="1037"/>
      <c r="Q27" s="1037" t="s">
        <v>492</v>
      </c>
      <c r="R27" s="1037"/>
      <c r="S27" s="1037"/>
      <c r="T27" s="1037" t="s">
        <v>493</v>
      </c>
    </row>
    <row r="28" spans="1:30">
      <c r="A28" s="1038"/>
      <c r="B28" s="1028"/>
      <c r="C28" s="1028"/>
      <c r="D28" s="1028"/>
      <c r="E28" s="1028"/>
      <c r="F28" s="1028"/>
      <c r="G28" s="1028"/>
      <c r="H28" s="1028"/>
      <c r="I28" s="1028"/>
      <c r="J28" s="1028"/>
      <c r="K28" s="1028"/>
      <c r="L28" s="1028"/>
      <c r="M28" s="1028"/>
      <c r="N28" s="1028"/>
      <c r="O28" s="1028"/>
      <c r="P28" s="1028"/>
      <c r="Q28" s="1028"/>
      <c r="R28" s="1028"/>
      <c r="S28" s="1028"/>
      <c r="T28" s="1021"/>
      <c r="U28" s="1021"/>
      <c r="V28" s="1021"/>
    </row>
    <row r="30" spans="1:30">
      <c r="B30" s="1008">
        <f t="shared" ref="B30:V30" si="7">B24+B28</f>
        <v>1203680</v>
      </c>
      <c r="C30" s="1008">
        <f t="shared" si="7"/>
        <v>1355885</v>
      </c>
      <c r="D30" s="1008">
        <f t="shared" si="7"/>
        <v>0</v>
      </c>
      <c r="E30" s="1008">
        <f t="shared" si="7"/>
        <v>235934</v>
      </c>
      <c r="F30" s="1008">
        <f t="shared" si="7"/>
        <v>257780</v>
      </c>
      <c r="G30" s="1008">
        <f t="shared" si="7"/>
        <v>0</v>
      </c>
      <c r="H30" s="1008">
        <f t="shared" si="7"/>
        <v>561218</v>
      </c>
      <c r="I30" s="1008">
        <f t="shared" si="7"/>
        <v>643160</v>
      </c>
      <c r="J30" s="1008">
        <f t="shared" si="7"/>
        <v>0</v>
      </c>
      <c r="K30" s="1008">
        <f t="shared" si="7"/>
        <v>5730</v>
      </c>
      <c r="L30" s="1008">
        <f t="shared" si="7"/>
        <v>5730</v>
      </c>
      <c r="M30" s="1008">
        <f t="shared" si="7"/>
        <v>0</v>
      </c>
      <c r="N30" s="1008">
        <f t="shared" si="7"/>
        <v>0</v>
      </c>
      <c r="O30" s="1008">
        <f t="shared" si="7"/>
        <v>0</v>
      </c>
      <c r="P30" s="1008">
        <f t="shared" si="7"/>
        <v>0</v>
      </c>
      <c r="Q30" s="1008">
        <f t="shared" si="7"/>
        <v>18267</v>
      </c>
      <c r="R30" s="1008">
        <f t="shared" si="7"/>
        <v>64363</v>
      </c>
      <c r="S30" s="1008">
        <f t="shared" si="7"/>
        <v>0</v>
      </c>
      <c r="T30" s="1008">
        <f t="shared" si="7"/>
        <v>2024829</v>
      </c>
      <c r="U30" s="1008">
        <f t="shared" si="7"/>
        <v>2326918</v>
      </c>
      <c r="V30" s="1008">
        <f t="shared" si="7"/>
        <v>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fitToWidth="2" fitToHeight="2" orientation="landscape" horizontalDpi="120" verticalDpi="7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W29"/>
  <sheetViews>
    <sheetView workbookViewId="0">
      <pane xSplit="1" ySplit="4" topLeftCell="B14" activePane="bottomRight" state="frozen"/>
      <selection activeCell="N20" sqref="N20"/>
      <selection pane="topRight" activeCell="N20" sqref="N20"/>
      <selection pane="bottomLeft" activeCell="N20" sqref="N20"/>
      <selection pane="bottomRight" activeCell="C10" sqref="C10"/>
    </sheetView>
  </sheetViews>
  <sheetFormatPr defaultColWidth="9.140625" defaultRowHeight="12.75"/>
  <cols>
    <col min="1" max="1" width="28.7109375" style="1008" customWidth="1"/>
    <col min="2" max="4" width="9.85546875" style="1008" customWidth="1"/>
    <col min="5" max="7" width="9.140625" style="1008"/>
    <col min="8" max="10" width="9.7109375" style="1008" customWidth="1"/>
    <col min="11" max="16384" width="9.140625" style="1008"/>
  </cols>
  <sheetData>
    <row r="1" spans="1:22" ht="13.5" thickBot="1">
      <c r="B1" s="1009" t="s">
        <v>559</v>
      </c>
      <c r="C1" s="1009"/>
      <c r="D1" s="1009"/>
      <c r="T1" s="1008" t="s">
        <v>529</v>
      </c>
      <c r="U1" s="1008" t="s">
        <v>560</v>
      </c>
    </row>
    <row r="2" spans="1:22">
      <c r="A2" s="1010"/>
      <c r="B2" s="1011" t="s">
        <v>335</v>
      </c>
      <c r="C2" s="1012"/>
      <c r="D2" s="1012"/>
      <c r="E2" s="1013"/>
      <c r="F2" s="1012"/>
      <c r="G2" s="1012"/>
      <c r="H2" s="1012" t="s">
        <v>341</v>
      </c>
      <c r="I2" s="1012"/>
      <c r="J2" s="1012"/>
      <c r="K2" s="1013"/>
      <c r="L2" s="1012"/>
      <c r="M2" s="1012"/>
      <c r="N2" s="1012" t="s">
        <v>561</v>
      </c>
      <c r="O2" s="1012"/>
      <c r="P2" s="1012"/>
      <c r="Q2" s="1012" t="s">
        <v>343</v>
      </c>
      <c r="R2" s="1012"/>
      <c r="S2" s="1012"/>
      <c r="T2" s="1014"/>
    </row>
    <row r="3" spans="1:22" ht="38.25" customHeight="1">
      <c r="A3" s="1015" t="s">
        <v>591</v>
      </c>
      <c r="B3" s="1016" t="s">
        <v>562</v>
      </c>
      <c r="C3" s="1017"/>
      <c r="D3" s="1017"/>
      <c r="E3" s="1018" t="s">
        <v>162</v>
      </c>
      <c r="F3" s="1017"/>
      <c r="G3" s="1017"/>
      <c r="H3" s="1017" t="s">
        <v>345</v>
      </c>
      <c r="I3" s="1017"/>
      <c r="J3" s="1017"/>
      <c r="K3" s="1018" t="s">
        <v>626</v>
      </c>
      <c r="L3" s="1017"/>
      <c r="M3" s="1017"/>
      <c r="N3" s="1017"/>
      <c r="O3" s="1017"/>
      <c r="P3" s="1017"/>
      <c r="Q3" s="1017" t="s">
        <v>346</v>
      </c>
      <c r="R3" s="1017"/>
      <c r="S3" s="1017"/>
      <c r="T3" s="1019" t="s">
        <v>347</v>
      </c>
    </row>
    <row r="4" spans="1:22">
      <c r="A4" s="995"/>
      <c r="B4" s="1020" t="s">
        <v>348</v>
      </c>
      <c r="C4" s="1020" t="s">
        <v>349</v>
      </c>
      <c r="D4" s="1020" t="s">
        <v>350</v>
      </c>
      <c r="E4" s="1020" t="s">
        <v>348</v>
      </c>
      <c r="F4" s="1020" t="s">
        <v>349</v>
      </c>
      <c r="G4" s="1020" t="s">
        <v>350</v>
      </c>
      <c r="H4" s="1020" t="s">
        <v>348</v>
      </c>
      <c r="I4" s="1020" t="s">
        <v>349</v>
      </c>
      <c r="J4" s="1020" t="s">
        <v>350</v>
      </c>
      <c r="K4" s="1020" t="s">
        <v>348</v>
      </c>
      <c r="L4" s="1020" t="s">
        <v>349</v>
      </c>
      <c r="M4" s="1020" t="s">
        <v>350</v>
      </c>
      <c r="N4" s="1020" t="s">
        <v>348</v>
      </c>
      <c r="O4" s="1020" t="s">
        <v>349</v>
      </c>
      <c r="P4" s="1020" t="s">
        <v>350</v>
      </c>
      <c r="Q4" s="1020" t="s">
        <v>348</v>
      </c>
      <c r="R4" s="1020" t="s">
        <v>349</v>
      </c>
      <c r="S4" s="1020" t="s">
        <v>350</v>
      </c>
      <c r="T4" s="1020" t="s">
        <v>348</v>
      </c>
      <c r="U4" s="1020" t="s">
        <v>349</v>
      </c>
      <c r="V4" s="1020" t="s">
        <v>350</v>
      </c>
    </row>
    <row r="5" spans="1:22">
      <c r="A5" s="995" t="s">
        <v>293</v>
      </c>
      <c r="B5" s="1020">
        <f>BevjcsBölcs!E10</f>
        <v>958</v>
      </c>
      <c r="C5" s="1020">
        <f>BevjcsBölcs!H10+BevjcsBölcs!H13</f>
        <v>1185</v>
      </c>
      <c r="D5" s="1020">
        <f>BevjcsBölcs!I10</f>
        <v>0</v>
      </c>
      <c r="E5" s="1020">
        <f>BevjcsBölcs!E27</f>
        <v>0</v>
      </c>
      <c r="F5" s="1020">
        <f>BevjcsBölcs!H27</f>
        <v>0</v>
      </c>
      <c r="G5" s="1020">
        <f>BevjcsBölcs!I27</f>
        <v>0</v>
      </c>
      <c r="H5" s="1020"/>
      <c r="I5" s="1020"/>
      <c r="J5" s="1020"/>
      <c r="K5" s="1020"/>
      <c r="L5" s="1020"/>
      <c r="M5" s="1020"/>
      <c r="N5" s="1020"/>
      <c r="O5" s="1020">
        <f>BevjcsBölcs!H44</f>
        <v>256</v>
      </c>
      <c r="P5" s="1020">
        <f>BevjcsBölcs!I44</f>
        <v>0</v>
      </c>
      <c r="Q5" s="1020">
        <f>BevjcsBölcs!E24</f>
        <v>69556</v>
      </c>
      <c r="R5" s="1020">
        <f>BevjcsBölcs!H24</f>
        <v>71211</v>
      </c>
      <c r="S5" s="1020">
        <f>BevjcsBölcs!I24</f>
        <v>0</v>
      </c>
      <c r="T5" s="1021">
        <f>B5+E5+H5+K5+Q5+N5</f>
        <v>70514</v>
      </c>
      <c r="U5" s="1021">
        <f>C5+F5+I5+L5+R5+O5</f>
        <v>72652</v>
      </c>
      <c r="V5" s="1021">
        <f t="shared" ref="V5:V17" si="0">D5+G5+J5+M5+S5+P5</f>
        <v>0</v>
      </c>
    </row>
    <row r="6" spans="1:22">
      <c r="A6" s="995" t="s">
        <v>351</v>
      </c>
      <c r="B6" s="1020">
        <f>BevjcsKözpontiÓvoda!E16</f>
        <v>0</v>
      </c>
      <c r="C6" s="1020">
        <f>BevjcsKözpontiÓvoda!H16</f>
        <v>269</v>
      </c>
      <c r="D6" s="1020">
        <f>BevjcsKözpontiÓvoda!I16</f>
        <v>0</v>
      </c>
      <c r="E6" s="1020">
        <f>BevjcsKözpontiÓvoda!E27</f>
        <v>0</v>
      </c>
      <c r="F6" s="1020">
        <f>BevjcsKözpontiÓvoda!H27</f>
        <v>0</v>
      </c>
      <c r="G6" s="1020">
        <f>BevjcsKözpontiÓvoda!I27</f>
        <v>0</v>
      </c>
      <c r="H6" s="1020">
        <f>BevjcsKözpontiÓvoda!E22</f>
        <v>0</v>
      </c>
      <c r="I6" s="1020">
        <f>BevjcsKözpontiÓvoda!H22</f>
        <v>400</v>
      </c>
      <c r="J6" s="1020">
        <f>BevjcsKözpontiÓvoda!I22</f>
        <v>0</v>
      </c>
      <c r="K6" s="1020">
        <f>BevjcsKözpontiÓvoda!E28</f>
        <v>0</v>
      </c>
      <c r="L6" s="1020">
        <f>BevjcsKözpontiÓvoda!H28</f>
        <v>0</v>
      </c>
      <c r="M6" s="1020">
        <f>BevjcsKözpontiÓvoda!I28</f>
        <v>0</v>
      </c>
      <c r="N6" s="1020">
        <f>BevjcsKözpontiÓvoda!E44</f>
        <v>736</v>
      </c>
      <c r="O6" s="1020">
        <f>BevjcsKözpontiÓvoda!H44</f>
        <v>1771</v>
      </c>
      <c r="P6" s="1020">
        <f>BevjcsKözpontiÓvoda!I44</f>
        <v>0</v>
      </c>
      <c r="Q6" s="1020">
        <f>BevjcsKözpontiÓvoda!E24</f>
        <v>354123</v>
      </c>
      <c r="R6" s="1020">
        <f>BevjcsKözpontiÓvoda!H24</f>
        <v>364020</v>
      </c>
      <c r="S6" s="1020">
        <f>BevjcsKözpontiÓvoda!I24</f>
        <v>0</v>
      </c>
      <c r="T6" s="1021">
        <f>B6+E6+H6+K6+Q6+N6</f>
        <v>354859</v>
      </c>
      <c r="U6" s="1021">
        <f t="shared" ref="U6:U17" si="1">C6+F6+I6+L6+R6+O6</f>
        <v>366460</v>
      </c>
      <c r="V6" s="1021">
        <f t="shared" si="0"/>
        <v>0</v>
      </c>
    </row>
    <row r="7" spans="1:22">
      <c r="A7" s="995" t="s">
        <v>352</v>
      </c>
      <c r="B7" s="1020">
        <f>BevjcsGamesz!E16</f>
        <v>480</v>
      </c>
      <c r="C7" s="1020">
        <f>BevjcsGamesz!H16</f>
        <v>961</v>
      </c>
      <c r="D7" s="1020">
        <f>BevjcsGamesz!I16</f>
        <v>0</v>
      </c>
      <c r="E7" s="1020">
        <f>BevjcsGamesz!E27</f>
        <v>0</v>
      </c>
      <c r="F7" s="1020">
        <f>BevjcsGamesz!H27</f>
        <v>10958</v>
      </c>
      <c r="G7" s="1020">
        <f>BevjcsGamesz!I27</f>
        <v>0</v>
      </c>
      <c r="H7" s="1020">
        <f>BevjcsGamesz!E22</f>
        <v>0</v>
      </c>
      <c r="I7" s="1020">
        <f>BevjcsGamesz!H22</f>
        <v>0</v>
      </c>
      <c r="J7" s="1020">
        <f>BevjcsGamesz!I22</f>
        <v>0</v>
      </c>
      <c r="K7" s="1020">
        <f>BevjcsGamesz!E28</f>
        <v>0</v>
      </c>
      <c r="L7" s="1020">
        <f>BevjcsGamesz!H28</f>
        <v>0</v>
      </c>
      <c r="M7" s="1020">
        <f>BevjcsGamesz!I28</f>
        <v>0</v>
      </c>
      <c r="N7" s="1020">
        <f>BevjcsGamesz!E44</f>
        <v>0</v>
      </c>
      <c r="O7" s="1020">
        <f>BevjcsGamesz!H44</f>
        <v>5078</v>
      </c>
      <c r="P7" s="1020">
        <f>BevjcsGamesz!I44</f>
        <v>0</v>
      </c>
      <c r="Q7" s="1020">
        <f>BevjcsGamesz!E24</f>
        <v>104468</v>
      </c>
      <c r="R7" s="1020">
        <f>BevjcsGamesz!H24</f>
        <v>114972</v>
      </c>
      <c r="S7" s="1020">
        <f>BevjcsGamesz!I24</f>
        <v>0</v>
      </c>
      <c r="T7" s="1021">
        <f>B7+E7+H7+K7+Q7+N7</f>
        <v>104948</v>
      </c>
      <c r="U7" s="1021">
        <f t="shared" si="1"/>
        <v>131969</v>
      </c>
      <c r="V7" s="1021">
        <f t="shared" si="0"/>
        <v>0</v>
      </c>
    </row>
    <row r="8" spans="1:22">
      <c r="A8" s="995" t="s">
        <v>788</v>
      </c>
      <c r="B8" s="1020">
        <f>BevjcsTerületell!E16</f>
        <v>22365</v>
      </c>
      <c r="C8" s="1020">
        <f>BevjcsTerületell!H16</f>
        <v>23685</v>
      </c>
      <c r="D8" s="1020"/>
      <c r="E8" s="1020">
        <f>BevjcsTerületell!E27</f>
        <v>0</v>
      </c>
      <c r="F8" s="1020">
        <f>BevjcsTerületell!H27</f>
        <v>2233</v>
      </c>
      <c r="G8" s="1020"/>
      <c r="H8" s="1020">
        <f>BevjcsTerületell!E22</f>
        <v>0</v>
      </c>
      <c r="I8" s="1020"/>
      <c r="J8" s="1020"/>
      <c r="K8" s="1020">
        <f>BevjcsTerületell!E28</f>
        <v>0</v>
      </c>
      <c r="L8" s="1020"/>
      <c r="M8" s="1020"/>
      <c r="N8" s="1020">
        <f>BevjcsTerületell!E44</f>
        <v>0</v>
      </c>
      <c r="O8" s="1020"/>
      <c r="P8" s="1020"/>
      <c r="Q8" s="1020">
        <f>BevjcsTerületell!E24</f>
        <v>69757</v>
      </c>
      <c r="R8" s="1020">
        <f>BevjcsTerületell!H24</f>
        <v>109413</v>
      </c>
      <c r="S8" s="1020"/>
      <c r="T8" s="1021">
        <f>B8+E8+H8+K8+Q8+N8</f>
        <v>92122</v>
      </c>
      <c r="U8" s="1021">
        <f t="shared" si="1"/>
        <v>135331</v>
      </c>
      <c r="V8" s="1021">
        <f t="shared" si="0"/>
        <v>0</v>
      </c>
    </row>
    <row r="9" spans="1:22">
      <c r="A9" s="995" t="s">
        <v>787</v>
      </c>
      <c r="B9" s="1020">
        <f>BevjcsParkfennt!E16</f>
        <v>0</v>
      </c>
      <c r="C9" s="1020">
        <f>BevjcsParkfennt!H16</f>
        <v>122</v>
      </c>
      <c r="D9" s="1020"/>
      <c r="E9" s="1020">
        <f>BevjcsParkfennt!E27</f>
        <v>0</v>
      </c>
      <c r="F9" s="1020"/>
      <c r="G9" s="1020"/>
      <c r="H9" s="1020">
        <f>BevjcsParkfennt!E22</f>
        <v>0</v>
      </c>
      <c r="I9" s="1020"/>
      <c r="J9" s="1020"/>
      <c r="K9" s="1020">
        <f>BevjcsParkfennt!E28</f>
        <v>0</v>
      </c>
      <c r="L9" s="1020"/>
      <c r="M9" s="1020"/>
      <c r="N9" s="1020">
        <f>BevjcsParkfennt!E44</f>
        <v>0</v>
      </c>
      <c r="O9" s="1020"/>
      <c r="P9" s="1020"/>
      <c r="Q9" s="1020">
        <f>BevjcsParkfennt!E24</f>
        <v>36844</v>
      </c>
      <c r="R9" s="1020">
        <f>BevjcsParkfennt!H24</f>
        <v>38722</v>
      </c>
      <c r="S9" s="1020"/>
      <c r="T9" s="1021">
        <f>B9+E9+H9+K9+Q9+N9</f>
        <v>36844</v>
      </c>
      <c r="U9" s="1021">
        <f t="shared" si="1"/>
        <v>38844</v>
      </c>
      <c r="V9" s="1021">
        <f t="shared" si="0"/>
        <v>0</v>
      </c>
    </row>
    <row r="10" spans="1:22">
      <c r="A10" s="995" t="s">
        <v>786</v>
      </c>
      <c r="B10" s="1020">
        <f>BevjcsKözfoglakoztat!E16</f>
        <v>0</v>
      </c>
      <c r="C10" s="1020"/>
      <c r="D10" s="1020"/>
      <c r="E10" s="1020">
        <f>BevjcsKözfoglakoztat!E27</f>
        <v>26844</v>
      </c>
      <c r="F10" s="1020">
        <f>BevjcsKözfoglakoztat!H27</f>
        <v>58639</v>
      </c>
      <c r="G10" s="1020"/>
      <c r="H10" s="1020">
        <f>BevjcsKözfoglakoztat!E22</f>
        <v>0</v>
      </c>
      <c r="I10" s="1020"/>
      <c r="J10" s="1020"/>
      <c r="K10" s="1020">
        <f>BevjcsKözfoglakoztat!E28</f>
        <v>0</v>
      </c>
      <c r="L10" s="1020"/>
      <c r="M10" s="1020"/>
      <c r="N10" s="1020">
        <f>BevjcsKözfoglakoztat!E44</f>
        <v>7035</v>
      </c>
      <c r="O10" s="1020">
        <f>BevjcsKözfoglakoztat!H44</f>
        <v>6938</v>
      </c>
      <c r="P10" s="1020"/>
      <c r="Q10" s="1020">
        <f>BevjcsKözfoglakoztat!E24</f>
        <v>617</v>
      </c>
      <c r="R10" s="1020">
        <f>BevjcsKözfoglakoztat!H24</f>
        <v>5440</v>
      </c>
      <c r="S10" s="1020"/>
      <c r="T10" s="1021">
        <f>B10+E10+H10+K10+Q10+N10</f>
        <v>34496</v>
      </c>
      <c r="U10" s="1021">
        <f t="shared" si="1"/>
        <v>71017</v>
      </c>
      <c r="V10" s="1021">
        <f t="shared" si="0"/>
        <v>0</v>
      </c>
    </row>
    <row r="11" spans="1:22">
      <c r="A11" s="995" t="s">
        <v>464</v>
      </c>
      <c r="B11" s="1020">
        <f>BevjcsEPELL!E16</f>
        <v>22940</v>
      </c>
      <c r="C11" s="1020">
        <f>BevjcsEPELL!H16</f>
        <v>22220</v>
      </c>
      <c r="D11" s="1020">
        <f>BevjcsEPELL!I16</f>
        <v>0</v>
      </c>
      <c r="E11" s="1020">
        <f>BevjcsEPELL!E27</f>
        <v>0</v>
      </c>
      <c r="F11" s="1020">
        <f>BevjcsEPELL!H27</f>
        <v>1370</v>
      </c>
      <c r="G11" s="1020">
        <f>BevjcsEPELL!I27</f>
        <v>0</v>
      </c>
      <c r="H11" s="1020">
        <f>BevjcsEPELL!E22</f>
        <v>0</v>
      </c>
      <c r="I11" s="1020">
        <f>BevjcsEPELL!H22</f>
        <v>0</v>
      </c>
      <c r="J11" s="1020">
        <f>BevjcsEPELL!I22</f>
        <v>0</v>
      </c>
      <c r="K11" s="1020">
        <f>BevjcsEPELL!E28</f>
        <v>0</v>
      </c>
      <c r="L11" s="1020">
        <f>BevjcsEPELL!H28</f>
        <v>0</v>
      </c>
      <c r="M11" s="1020">
        <f>BevjcsEPELL!I28</f>
        <v>0</v>
      </c>
      <c r="N11" s="1020">
        <f>BevjcsEPELL!E44</f>
        <v>0</v>
      </c>
      <c r="O11" s="1020">
        <f>BevjcsEPELL!H44</f>
        <v>0</v>
      </c>
      <c r="P11" s="1020">
        <f>BevjcsEPELL!I44</f>
        <v>0</v>
      </c>
      <c r="Q11" s="1020">
        <f>BevjcsEPELL!E24</f>
        <v>10344</v>
      </c>
      <c r="R11" s="1020">
        <f>BevjcsEPELL!H24</f>
        <v>14858</v>
      </c>
      <c r="S11" s="1020">
        <f>BevjcsEPELL!I24</f>
        <v>0</v>
      </c>
      <c r="T11" s="1021">
        <f t="shared" ref="T11:V14" si="2">B11+E11+H11+K11+Q11+N11</f>
        <v>33284</v>
      </c>
      <c r="U11" s="1021">
        <f t="shared" si="2"/>
        <v>38448</v>
      </c>
      <c r="V11" s="1021">
        <f t="shared" si="2"/>
        <v>0</v>
      </c>
    </row>
    <row r="12" spans="1:22">
      <c r="A12" s="995" t="s">
        <v>465</v>
      </c>
      <c r="B12" s="1020">
        <f>BevjcsETK!E16</f>
        <v>94509</v>
      </c>
      <c r="C12" s="1020">
        <f>BevjcsETK!H16</f>
        <v>94962</v>
      </c>
      <c r="D12" s="1020">
        <f>BevjcsETK!I16</f>
        <v>0</v>
      </c>
      <c r="E12" s="1020">
        <f>BevjcsETK!E27</f>
        <v>0</v>
      </c>
      <c r="F12" s="1020">
        <f>BevjcsETK!H27</f>
        <v>0</v>
      </c>
      <c r="G12" s="1020">
        <f>BevjcsETK!I27</f>
        <v>0</v>
      </c>
      <c r="H12" s="1020">
        <f>BevjcsETK!E22</f>
        <v>0</v>
      </c>
      <c r="I12" s="1020">
        <f>BevjcsETK!H22</f>
        <v>0</v>
      </c>
      <c r="J12" s="1020">
        <f>BevjcsETK!I22</f>
        <v>0</v>
      </c>
      <c r="K12" s="1020">
        <f>BevjcsETK!E28</f>
        <v>0</v>
      </c>
      <c r="L12" s="1020">
        <f>BevjcsETK!H28</f>
        <v>0</v>
      </c>
      <c r="M12" s="1020">
        <f>BevjcsETK!I28</f>
        <v>0</v>
      </c>
      <c r="N12" s="1020">
        <f>BevjcsETK!E44</f>
        <v>0</v>
      </c>
      <c r="O12" s="1020">
        <f>BevjcsETK!H44</f>
        <v>0</v>
      </c>
      <c r="P12" s="1020">
        <f>BevjcsETK!I44</f>
        <v>0</v>
      </c>
      <c r="Q12" s="1020">
        <f>BevjcsETK!E24</f>
        <v>169745</v>
      </c>
      <c r="R12" s="1020">
        <f>BevjcsETK!H24</f>
        <v>171119</v>
      </c>
      <c r="S12" s="1020">
        <f>BevjcsETK!I24</f>
        <v>0</v>
      </c>
      <c r="T12" s="1021">
        <f t="shared" si="2"/>
        <v>264254</v>
      </c>
      <c r="U12" s="1021">
        <f t="shared" si="2"/>
        <v>266081</v>
      </c>
      <c r="V12" s="1021">
        <f t="shared" si="2"/>
        <v>0</v>
      </c>
    </row>
    <row r="13" spans="1:22">
      <c r="A13" s="995" t="s">
        <v>483</v>
      </c>
      <c r="B13" s="1020">
        <f>BevjcsCSALAD!E16</f>
        <v>0</v>
      </c>
      <c r="C13" s="1020">
        <f>BevjcsCSALAD!H16</f>
        <v>43</v>
      </c>
      <c r="D13" s="1020">
        <f>BevjcsCSALAD!I16</f>
        <v>0</v>
      </c>
      <c r="E13" s="1020">
        <f>BevjcsCSALAD!E27</f>
        <v>0</v>
      </c>
      <c r="F13" s="1020">
        <f>BevjcsCSALAD!H27</f>
        <v>0</v>
      </c>
      <c r="G13" s="1020">
        <f>BevjcsCSALAD!I27</f>
        <v>0</v>
      </c>
      <c r="H13" s="1020">
        <f>BevjcsCSALAD!E22</f>
        <v>0</v>
      </c>
      <c r="I13" s="1020"/>
      <c r="J13" s="1020"/>
      <c r="K13" s="1020">
        <f>BevjcsCSALAD!E28</f>
        <v>0</v>
      </c>
      <c r="L13" s="1020"/>
      <c r="M13" s="1020"/>
      <c r="N13" s="1020">
        <f>BevjcsCSALAD!E44</f>
        <v>0</v>
      </c>
      <c r="O13" s="1020"/>
      <c r="P13" s="1020"/>
      <c r="Q13" s="1020">
        <f>BevjcsCSALAD!E24</f>
        <v>48852</v>
      </c>
      <c r="R13" s="1020">
        <f>BevjcsCSALAD!H24</f>
        <v>70923</v>
      </c>
      <c r="S13" s="1020">
        <f>BevjcsCSALAD!I24</f>
        <v>0</v>
      </c>
      <c r="T13" s="1021">
        <f t="shared" si="2"/>
        <v>48852</v>
      </c>
      <c r="U13" s="1021">
        <f t="shared" si="2"/>
        <v>70966</v>
      </c>
      <c r="V13" s="1021">
        <f t="shared" si="2"/>
        <v>0</v>
      </c>
    </row>
    <row r="14" spans="1:22">
      <c r="A14" s="995" t="s">
        <v>526</v>
      </c>
      <c r="B14" s="1020">
        <f>BevjcsORV!E16</f>
        <v>1678</v>
      </c>
      <c r="C14" s="1020">
        <f>BevjcsORV!H16</f>
        <v>1678</v>
      </c>
      <c r="D14" s="1020">
        <f>BevjcsORV!I16</f>
        <v>0</v>
      </c>
      <c r="E14" s="1020">
        <f>BevjcsORV!E27</f>
        <v>0</v>
      </c>
      <c r="F14" s="1020"/>
      <c r="G14" s="1020"/>
      <c r="H14" s="1020">
        <f>BevjcsORV!E22</f>
        <v>0</v>
      </c>
      <c r="I14" s="1020"/>
      <c r="J14" s="1020"/>
      <c r="K14" s="1020">
        <f>BevjcsORV!E28</f>
        <v>0</v>
      </c>
      <c r="L14" s="1020"/>
      <c r="M14" s="1020"/>
      <c r="N14" s="1020">
        <f>BevjcsORV!E44</f>
        <v>0</v>
      </c>
      <c r="O14" s="1020"/>
      <c r="P14" s="1020"/>
      <c r="Q14" s="1020">
        <f>BevjcsORV!E24</f>
        <v>9368</v>
      </c>
      <c r="R14" s="1020">
        <f>BevjcsORV!H24</f>
        <v>9048</v>
      </c>
      <c r="S14" s="1020">
        <f>BevjcsORV!I24</f>
        <v>0</v>
      </c>
      <c r="T14" s="1021">
        <f>B14+E14+H14+K14+Q14+N14</f>
        <v>11046</v>
      </c>
      <c r="U14" s="1021">
        <f t="shared" si="2"/>
        <v>10726</v>
      </c>
      <c r="V14" s="1021">
        <f t="shared" si="2"/>
        <v>0</v>
      </c>
    </row>
    <row r="15" spans="1:22">
      <c r="A15" s="995" t="s">
        <v>536</v>
      </c>
      <c r="B15" s="1020">
        <f>BevjcsVédőnők!E16</f>
        <v>13</v>
      </c>
      <c r="C15" s="1020">
        <f>BevjcsVédőnők!H16</f>
        <v>13</v>
      </c>
      <c r="D15" s="1020">
        <f>BevjcsVédőnők!I16</f>
        <v>0</v>
      </c>
      <c r="E15" s="1020">
        <f>BevjcsVédőnők!E27</f>
        <v>52200</v>
      </c>
      <c r="F15" s="1020">
        <f>BevjcsVédőnők!H27</f>
        <v>55485</v>
      </c>
      <c r="G15" s="1020">
        <f>BevjcsVédőnők!I27</f>
        <v>0</v>
      </c>
      <c r="H15" s="1020">
        <f>BevjcsVédőnők!E22</f>
        <v>0</v>
      </c>
      <c r="I15" s="1020">
        <f>BevjcsVédőnők!H22</f>
        <v>0</v>
      </c>
      <c r="J15" s="1020">
        <f>BevjcsVédőnők!I22</f>
        <v>0</v>
      </c>
      <c r="K15" s="1020">
        <f>BevjcsVédőnők!E28</f>
        <v>0</v>
      </c>
      <c r="L15" s="1020">
        <f>BevjcsVédőnők!H28</f>
        <v>0</v>
      </c>
      <c r="M15" s="1020">
        <f>BevjcsVédőnők!I28</f>
        <v>0</v>
      </c>
      <c r="N15" s="1020">
        <f>BevjcsVédőnők!E44</f>
        <v>0</v>
      </c>
      <c r="O15" s="1020">
        <f>BevjcsVédőnők!H44</f>
        <v>0</v>
      </c>
      <c r="P15" s="1020">
        <f>BevjcsVédőnők!I44</f>
        <v>0</v>
      </c>
      <c r="Q15" s="1020">
        <f>BevjcsVédőnők!E24</f>
        <v>4142</v>
      </c>
      <c r="R15" s="1020">
        <f>BevjcsVédőnők!H24</f>
        <v>6675</v>
      </c>
      <c r="S15" s="1020">
        <f>BevjcsVédőnők!I24</f>
        <v>0</v>
      </c>
      <c r="T15" s="1021">
        <f>B15+E15+H15+K15+Q15+N15</f>
        <v>56355</v>
      </c>
      <c r="U15" s="1021">
        <f t="shared" si="1"/>
        <v>62173</v>
      </c>
      <c r="V15" s="1021">
        <f t="shared" si="0"/>
        <v>0</v>
      </c>
    </row>
    <row r="16" spans="1:22">
      <c r="A16" s="995" t="s">
        <v>354</v>
      </c>
      <c r="B16" s="1020">
        <f>BevjcsMKMK!E16</f>
        <v>12120</v>
      </c>
      <c r="C16" s="1020">
        <f>BevjcsMKMK!H16</f>
        <v>12120</v>
      </c>
      <c r="D16" s="1020">
        <f>BevjcsMKMK!I16</f>
        <v>0</v>
      </c>
      <c r="E16" s="1020">
        <f>BevjcsMKMK!E27</f>
        <v>2500</v>
      </c>
      <c r="F16" s="1020">
        <f>BevjcsMKMK!H27</f>
        <v>7432</v>
      </c>
      <c r="G16" s="1020">
        <f>BevjcsMKMK!I27</f>
        <v>0</v>
      </c>
      <c r="H16" s="1020">
        <f>BevjcsMKMK!E22</f>
        <v>0</v>
      </c>
      <c r="I16" s="1020">
        <f>BevjcsMKMK!H22</f>
        <v>0</v>
      </c>
      <c r="J16" s="1020">
        <f>BevjcsMKMK!I22</f>
        <v>0</v>
      </c>
      <c r="K16" s="1020">
        <f>BevjcsMKMK!E28</f>
        <v>0</v>
      </c>
      <c r="L16" s="1020">
        <f>BevjcsMKMK!H28</f>
        <v>0</v>
      </c>
      <c r="M16" s="1020">
        <f>BevjcsMKMK!I28</f>
        <v>0</v>
      </c>
      <c r="N16" s="1020">
        <f>BevjcsMKMK!E44</f>
        <v>31269</v>
      </c>
      <c r="O16" s="1020">
        <f>BevjcsMKMK!H44</f>
        <v>32335</v>
      </c>
      <c r="P16" s="1020">
        <f>BevjcsMKMK!I44</f>
        <v>0</v>
      </c>
      <c r="Q16" s="1020">
        <f>BevjcsMKMK!E24</f>
        <v>65315</v>
      </c>
      <c r="R16" s="1020">
        <f>BevjcsMKMK!H24</f>
        <v>75210</v>
      </c>
      <c r="S16" s="1020">
        <f>BevjcsMKMK!I24</f>
        <v>0</v>
      </c>
      <c r="T16" s="1021">
        <f>B16+E16+H16+K16+Q16+N16</f>
        <v>111204</v>
      </c>
      <c r="U16" s="1021">
        <f t="shared" si="1"/>
        <v>127097</v>
      </c>
      <c r="V16" s="1021">
        <f t="shared" si="0"/>
        <v>0</v>
      </c>
    </row>
    <row r="17" spans="1:23">
      <c r="A17" s="995" t="s">
        <v>355</v>
      </c>
      <c r="B17" s="1020">
        <f>BevjcsMIKT!E16</f>
        <v>1737</v>
      </c>
      <c r="C17" s="1020">
        <f>BevjcsMIKT!H16</f>
        <v>1957</v>
      </c>
      <c r="D17" s="1020">
        <f>BevjcsMIKT!I16</f>
        <v>0</v>
      </c>
      <c r="E17" s="1020">
        <f>BevjcsMIKT!E27</f>
        <v>0</v>
      </c>
      <c r="F17" s="1020">
        <f>BevjcsMIKT!F27</f>
        <v>0</v>
      </c>
      <c r="G17" s="1020">
        <f>BevjcsMIKT!I27</f>
        <v>0</v>
      </c>
      <c r="H17" s="1020">
        <f>BevjcsMIKT!E22</f>
        <v>0</v>
      </c>
      <c r="I17" s="1020">
        <f>BevjcsMIKT!H22</f>
        <v>0</v>
      </c>
      <c r="J17" s="1020">
        <f>BevjcsMIKT!I22</f>
        <v>0</v>
      </c>
      <c r="K17" s="1020">
        <f>BevjcsMIKT!E28</f>
        <v>0</v>
      </c>
      <c r="L17" s="1020">
        <f>BevjcsMIKT!H28</f>
        <v>0</v>
      </c>
      <c r="M17" s="1020">
        <f>BevjcsMIKT!I28</f>
        <v>0</v>
      </c>
      <c r="N17" s="1020">
        <f>BevjcsMIKT!E44</f>
        <v>0</v>
      </c>
      <c r="O17" s="1020">
        <f>BevjcsMIKT!H44</f>
        <v>947</v>
      </c>
      <c r="P17" s="1020">
        <f>BevjcsMIKT!I44</f>
        <v>0</v>
      </c>
      <c r="Q17" s="1020">
        <f>BevjcsMIKT!E24</f>
        <v>59335</v>
      </c>
      <c r="R17" s="1020">
        <f>BevjcsMIKT!H24</f>
        <v>66964</v>
      </c>
      <c r="S17" s="1020">
        <f>BevjcsMIKT!I24</f>
        <v>0</v>
      </c>
      <c r="T17" s="1021">
        <f>B17+E17+H17+K17+Q17+N17</f>
        <v>61072</v>
      </c>
      <c r="U17" s="1021">
        <f t="shared" si="1"/>
        <v>69868</v>
      </c>
      <c r="V17" s="1021">
        <f t="shared" si="0"/>
        <v>0</v>
      </c>
    </row>
    <row r="18" spans="1:23">
      <c r="A18" s="995" t="s">
        <v>356</v>
      </c>
      <c r="B18" s="1020">
        <f t="shared" ref="B18:V18" si="3">SUM(B5:B17)</f>
        <v>156800</v>
      </c>
      <c r="C18" s="1020">
        <f t="shared" si="3"/>
        <v>159215</v>
      </c>
      <c r="D18" s="1020">
        <f t="shared" si="3"/>
        <v>0</v>
      </c>
      <c r="E18" s="1020">
        <f t="shared" si="3"/>
        <v>81544</v>
      </c>
      <c r="F18" s="1020">
        <f t="shared" si="3"/>
        <v>136117</v>
      </c>
      <c r="G18" s="1020">
        <f t="shared" si="3"/>
        <v>0</v>
      </c>
      <c r="H18" s="1020">
        <f t="shared" si="3"/>
        <v>0</v>
      </c>
      <c r="I18" s="1020">
        <f t="shared" si="3"/>
        <v>400</v>
      </c>
      <c r="J18" s="1020">
        <f t="shared" si="3"/>
        <v>0</v>
      </c>
      <c r="K18" s="1020">
        <f t="shared" si="3"/>
        <v>0</v>
      </c>
      <c r="L18" s="1020">
        <f t="shared" si="3"/>
        <v>0</v>
      </c>
      <c r="M18" s="1020">
        <f t="shared" si="3"/>
        <v>0</v>
      </c>
      <c r="N18" s="1020">
        <f t="shared" si="3"/>
        <v>39040</v>
      </c>
      <c r="O18" s="1020">
        <f t="shared" si="3"/>
        <v>47325</v>
      </c>
      <c r="P18" s="1020">
        <f t="shared" si="3"/>
        <v>0</v>
      </c>
      <c r="Q18" s="1020">
        <f t="shared" si="3"/>
        <v>1002466</v>
      </c>
      <c r="R18" s="1020">
        <f t="shared" si="3"/>
        <v>1118575</v>
      </c>
      <c r="S18" s="1020">
        <f t="shared" si="3"/>
        <v>0</v>
      </c>
      <c r="T18" s="1020">
        <f t="shared" si="3"/>
        <v>1279850</v>
      </c>
      <c r="U18" s="1020">
        <f t="shared" si="3"/>
        <v>1461632</v>
      </c>
      <c r="V18" s="1020">
        <f t="shared" si="3"/>
        <v>0</v>
      </c>
    </row>
    <row r="19" spans="1:23">
      <c r="A19" s="995"/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1"/>
    </row>
    <row r="20" spans="1:23">
      <c r="A20" s="995" t="s">
        <v>532</v>
      </c>
      <c r="B20" s="1020">
        <f>BevjcsPOLGHIV!E16</f>
        <v>3760</v>
      </c>
      <c r="C20" s="1020">
        <f>BevjcsPOLGHIV!H16</f>
        <v>3760</v>
      </c>
      <c r="D20" s="1020">
        <f>BevjcsPOLGHIV!I16</f>
        <v>0</v>
      </c>
      <c r="E20" s="1020">
        <f>BevjcsPOLGHIV!E27</f>
        <v>24335</v>
      </c>
      <c r="F20" s="1020">
        <f>BevjcsPOLGHIV!H27</f>
        <v>44229</v>
      </c>
      <c r="G20" s="1020">
        <f>BevjcsPOLGHIV!I27</f>
        <v>0</v>
      </c>
      <c r="H20" s="1020">
        <f>BevjcsPOLGHIV!E22</f>
        <v>0</v>
      </c>
      <c r="I20" s="1020">
        <f>BevjcsPOLGHIV!H18</f>
        <v>0</v>
      </c>
      <c r="J20" s="1020">
        <f>BevjcsPOLGHIV!I34</f>
        <v>0</v>
      </c>
      <c r="K20" s="1020">
        <f>BevjcsPOLGHIV!E34</f>
        <v>500</v>
      </c>
      <c r="L20" s="1020">
        <f>BevjcsPOLGHIV!H34</f>
        <v>500</v>
      </c>
      <c r="M20" s="1020"/>
      <c r="N20" s="1020">
        <f>BevjcsPOLGHIV!E44</f>
        <v>7000</v>
      </c>
      <c r="O20" s="1020">
        <f>BevjcsPOLGHIV!H44</f>
        <v>9216</v>
      </c>
      <c r="P20" s="1020">
        <f>BevjcsPOLGHIV!I44</f>
        <v>0</v>
      </c>
      <c r="Q20" s="1020">
        <f>BevjcsPOLGHIV!E24</f>
        <v>275759</v>
      </c>
      <c r="R20" s="1020">
        <f>BevjcsPOLGHIV!H24</f>
        <v>307275</v>
      </c>
      <c r="S20" s="1020">
        <f>BevjcsPOLGHIV!I24</f>
        <v>0</v>
      </c>
      <c r="T20" s="1021">
        <f t="shared" ref="T20:V22" si="4">B20+E20+H20+K20+Q20+N20</f>
        <v>311354</v>
      </c>
      <c r="U20" s="1021">
        <f t="shared" si="4"/>
        <v>364980</v>
      </c>
      <c r="V20" s="1021">
        <f t="shared" si="4"/>
        <v>0</v>
      </c>
    </row>
    <row r="21" spans="1:23">
      <c r="A21" s="995" t="s">
        <v>314</v>
      </c>
      <c r="B21" s="1020">
        <f>BevjcsSzoco!E16</f>
        <v>225080</v>
      </c>
      <c r="C21" s="1020">
        <f>BevjcsSzoco!H16</f>
        <v>225080</v>
      </c>
      <c r="D21" s="1020">
        <f>BevjcsSzoco!I16</f>
        <v>0</v>
      </c>
      <c r="E21" s="1020">
        <f>BevjcsSzoco!E27</f>
        <v>0</v>
      </c>
      <c r="F21" s="1020">
        <f>BevjcsSzoco!H27</f>
        <v>1051</v>
      </c>
      <c r="G21" s="1020">
        <f>BevjcsSzoco!I27</f>
        <v>0</v>
      </c>
      <c r="H21" s="1020">
        <f>BevjcsSzoco!E22</f>
        <v>0</v>
      </c>
      <c r="I21" s="1020">
        <f>BevjcsSzoco!H22</f>
        <v>0</v>
      </c>
      <c r="J21" s="1020">
        <f>BevjcsSzoco!I22</f>
        <v>0</v>
      </c>
      <c r="K21" s="1020">
        <f>BevjcsSzoco!E28</f>
        <v>0</v>
      </c>
      <c r="L21" s="1020">
        <f>BevjcsSzoco!H28</f>
        <v>0</v>
      </c>
      <c r="M21" s="1020">
        <f>BevjcsSzoco!I28</f>
        <v>0</v>
      </c>
      <c r="N21" s="1020">
        <f>BevjcsSzoco!E44</f>
        <v>1675</v>
      </c>
      <c r="O21" s="1020">
        <f>BevjcsSzoco!H44</f>
        <v>1675</v>
      </c>
      <c r="P21" s="1020">
        <f>BevjcsSzoco!I44</f>
        <v>0</v>
      </c>
      <c r="Q21" s="1020">
        <f>BevjcsSzoco!E24</f>
        <v>206870</v>
      </c>
      <c r="R21" s="1020">
        <f>BevjcsSzoco!H24</f>
        <v>272500</v>
      </c>
      <c r="S21" s="1020">
        <f>BevjcsSzoco!I24</f>
        <v>0</v>
      </c>
      <c r="T21" s="1021">
        <f t="shared" si="4"/>
        <v>433625</v>
      </c>
      <c r="U21" s="1021">
        <f t="shared" si="4"/>
        <v>500306</v>
      </c>
      <c r="V21" s="1021">
        <f t="shared" si="4"/>
        <v>0</v>
      </c>
    </row>
    <row r="22" spans="1:23">
      <c r="A22" s="995" t="s">
        <v>361</v>
      </c>
      <c r="B22" s="1020"/>
      <c r="C22" s="1020"/>
      <c r="D22" s="1020"/>
      <c r="E22" s="1020"/>
      <c r="F22" s="1020"/>
      <c r="G22" s="1020"/>
      <c r="H22" s="1020"/>
      <c r="I22" s="1020"/>
      <c r="J22" s="1020"/>
      <c r="K22" s="1020"/>
      <c r="L22" s="1020"/>
      <c r="M22" s="1020"/>
      <c r="N22" s="1020"/>
      <c r="O22" s="1020"/>
      <c r="P22" s="1020"/>
      <c r="Q22" s="1020"/>
      <c r="R22" s="1020"/>
      <c r="S22" s="1020"/>
      <c r="T22" s="1021">
        <f t="shared" si="4"/>
        <v>0</v>
      </c>
      <c r="U22" s="1021">
        <f t="shared" si="4"/>
        <v>0</v>
      </c>
      <c r="V22" s="1021">
        <f t="shared" si="4"/>
        <v>0</v>
      </c>
    </row>
    <row r="23" spans="1:23" ht="13.5" thickBot="1">
      <c r="A23" s="1022" t="s">
        <v>362</v>
      </c>
      <c r="B23" s="1023">
        <f t="shared" ref="B23:V23" si="5">SUM(B18:B22)</f>
        <v>385640</v>
      </c>
      <c r="C23" s="1023">
        <f t="shared" si="5"/>
        <v>388055</v>
      </c>
      <c r="D23" s="1023">
        <f t="shared" si="5"/>
        <v>0</v>
      </c>
      <c r="E23" s="1023">
        <f t="shared" si="5"/>
        <v>105879</v>
      </c>
      <c r="F23" s="1023">
        <f t="shared" si="5"/>
        <v>181397</v>
      </c>
      <c r="G23" s="1023">
        <f t="shared" si="5"/>
        <v>0</v>
      </c>
      <c r="H23" s="1023">
        <f t="shared" si="5"/>
        <v>0</v>
      </c>
      <c r="I23" s="1023">
        <f t="shared" si="5"/>
        <v>400</v>
      </c>
      <c r="J23" s="1023">
        <f t="shared" si="5"/>
        <v>0</v>
      </c>
      <c r="K23" s="1023">
        <f t="shared" si="5"/>
        <v>500</v>
      </c>
      <c r="L23" s="1023">
        <f t="shared" si="5"/>
        <v>500</v>
      </c>
      <c r="M23" s="1023">
        <f t="shared" si="5"/>
        <v>0</v>
      </c>
      <c r="N23" s="1023">
        <f t="shared" si="5"/>
        <v>47715</v>
      </c>
      <c r="O23" s="1023">
        <f t="shared" si="5"/>
        <v>58216</v>
      </c>
      <c r="P23" s="1023">
        <f t="shared" si="5"/>
        <v>0</v>
      </c>
      <c r="Q23" s="1023">
        <f t="shared" si="5"/>
        <v>1485095</v>
      </c>
      <c r="R23" s="1023">
        <f t="shared" si="5"/>
        <v>1698350</v>
      </c>
      <c r="S23" s="1023">
        <f t="shared" si="5"/>
        <v>0</v>
      </c>
      <c r="T23" s="1023">
        <f t="shared" si="5"/>
        <v>2024829</v>
      </c>
      <c r="U23" s="1023">
        <f t="shared" si="5"/>
        <v>2326918</v>
      </c>
      <c r="V23" s="1023">
        <f t="shared" si="5"/>
        <v>0</v>
      </c>
      <c r="W23" s="1023"/>
    </row>
    <row r="25" spans="1:23">
      <c r="A25" s="1020"/>
      <c r="B25" s="1024" t="s">
        <v>335</v>
      </c>
      <c r="C25" s="1025"/>
      <c r="D25" s="1025"/>
      <c r="E25" s="1026"/>
      <c r="F25" s="1025"/>
      <c r="G25" s="1025"/>
      <c r="H25" s="1025" t="s">
        <v>341</v>
      </c>
      <c r="I25" s="1025"/>
      <c r="J25" s="1025"/>
      <c r="K25" s="1026"/>
      <c r="L25" s="1025"/>
      <c r="M25" s="1025"/>
      <c r="N25" s="1025"/>
      <c r="O25" s="1025"/>
      <c r="P25" s="1025"/>
      <c r="Q25" s="1025" t="s">
        <v>563</v>
      </c>
      <c r="R25" s="1025"/>
      <c r="S25" s="1025"/>
      <c r="T25" s="1026"/>
    </row>
    <row r="26" spans="1:23" ht="25.5">
      <c r="A26" s="1020"/>
      <c r="B26" s="1016" t="s">
        <v>562</v>
      </c>
      <c r="C26" s="1017"/>
      <c r="D26" s="1017"/>
      <c r="E26" s="1018" t="s">
        <v>363</v>
      </c>
      <c r="F26" s="1017"/>
      <c r="G26" s="1017"/>
      <c r="H26" s="1017" t="s">
        <v>564</v>
      </c>
      <c r="I26" s="1017"/>
      <c r="J26" s="1017"/>
      <c r="K26" s="1018" t="s">
        <v>363</v>
      </c>
      <c r="L26" s="1017"/>
      <c r="M26" s="1017"/>
      <c r="N26" s="1017"/>
      <c r="O26" s="1017"/>
      <c r="P26" s="1017"/>
      <c r="Q26" s="1017" t="s">
        <v>346</v>
      </c>
      <c r="R26" s="1017"/>
      <c r="S26" s="1017"/>
      <c r="T26" s="1027" t="s">
        <v>347</v>
      </c>
    </row>
    <row r="27" spans="1:23">
      <c r="A27" s="1020" t="s">
        <v>484</v>
      </c>
      <c r="B27" s="1028"/>
      <c r="C27" s="1028"/>
      <c r="D27" s="1028"/>
      <c r="E27" s="1028"/>
      <c r="F27" s="1028"/>
      <c r="G27" s="1028"/>
      <c r="H27" s="1028"/>
      <c r="I27" s="1028"/>
      <c r="J27" s="1028"/>
      <c r="K27" s="1028"/>
      <c r="L27" s="1028"/>
      <c r="M27" s="1028"/>
      <c r="N27" s="1028"/>
      <c r="O27" s="1028"/>
      <c r="P27" s="1028"/>
      <c r="Q27" s="1028"/>
      <c r="R27" s="1028"/>
      <c r="S27" s="1028"/>
      <c r="T27" s="1021"/>
      <c r="U27" s="1021">
        <f>C27+F27+I27+L27+R27+O27</f>
        <v>0</v>
      </c>
      <c r="V27" s="1021">
        <f>D27+G27+J27+M27+S27+P27</f>
        <v>0</v>
      </c>
    </row>
    <row r="29" spans="1:23">
      <c r="B29" s="1008">
        <f t="shared" ref="B29:V29" si="6">B23+B27</f>
        <v>385640</v>
      </c>
      <c r="C29" s="1008">
        <f t="shared" si="6"/>
        <v>388055</v>
      </c>
      <c r="D29" s="1008">
        <f t="shared" si="6"/>
        <v>0</v>
      </c>
      <c r="E29" s="1008">
        <f t="shared" si="6"/>
        <v>105879</v>
      </c>
      <c r="F29" s="1008">
        <f t="shared" si="6"/>
        <v>181397</v>
      </c>
      <c r="G29" s="1008">
        <f t="shared" si="6"/>
        <v>0</v>
      </c>
      <c r="H29" s="1008">
        <f t="shared" si="6"/>
        <v>0</v>
      </c>
      <c r="I29" s="1008">
        <f t="shared" si="6"/>
        <v>400</v>
      </c>
      <c r="J29" s="1008">
        <f t="shared" si="6"/>
        <v>0</v>
      </c>
      <c r="K29" s="1008">
        <f t="shared" si="6"/>
        <v>500</v>
      </c>
      <c r="L29" s="1008">
        <f t="shared" si="6"/>
        <v>500</v>
      </c>
      <c r="M29" s="1008">
        <f t="shared" si="6"/>
        <v>0</v>
      </c>
      <c r="N29" s="1008">
        <f t="shared" si="6"/>
        <v>47715</v>
      </c>
      <c r="O29" s="1008">
        <f t="shared" si="6"/>
        <v>58216</v>
      </c>
      <c r="P29" s="1008">
        <f t="shared" si="6"/>
        <v>0</v>
      </c>
      <c r="Q29" s="1008">
        <f t="shared" si="6"/>
        <v>1485095</v>
      </c>
      <c r="R29" s="1008">
        <f t="shared" si="6"/>
        <v>1698350</v>
      </c>
      <c r="S29" s="1008">
        <f t="shared" si="6"/>
        <v>0</v>
      </c>
      <c r="T29" s="1008">
        <f t="shared" si="6"/>
        <v>2024829</v>
      </c>
      <c r="U29" s="1008">
        <f t="shared" si="6"/>
        <v>2326918</v>
      </c>
      <c r="V29" s="1008">
        <f t="shared" si="6"/>
        <v>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 horizontalDpi="120" verticalDpi="7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T53"/>
  <sheetViews>
    <sheetView workbookViewId="0">
      <selection activeCell="C30" sqref="C30"/>
    </sheetView>
  </sheetViews>
  <sheetFormatPr defaultRowHeight="12.75"/>
  <cols>
    <col min="1" max="1" width="70.85546875" customWidth="1"/>
    <col min="2" max="2" width="20" customWidth="1"/>
    <col min="3" max="3" width="18.140625" customWidth="1"/>
    <col min="5" max="5" width="20.140625" bestFit="1" customWidth="1"/>
    <col min="6" max="7" width="14.7109375" bestFit="1" customWidth="1"/>
    <col min="8" max="8" width="11" bestFit="1" customWidth="1"/>
  </cols>
  <sheetData>
    <row r="1" spans="1:4">
      <c r="B1" s="1610" t="s">
        <v>516</v>
      </c>
    </row>
    <row r="2" spans="1:4" ht="15">
      <c r="A2" s="1905" t="s">
        <v>905</v>
      </c>
      <c r="B2" s="1905"/>
      <c r="C2" s="1905"/>
      <c r="D2" s="1905"/>
    </row>
    <row r="3" spans="1:4" ht="15">
      <c r="A3" s="1331"/>
      <c r="B3" s="1331"/>
      <c r="C3" s="1331"/>
      <c r="D3" s="1331"/>
    </row>
    <row r="4" spans="1:4" ht="15">
      <c r="A4" s="1331"/>
      <c r="B4" s="1331"/>
      <c r="C4" s="1331"/>
      <c r="D4" s="1331"/>
    </row>
    <row r="5" spans="1:4" ht="15.75" thickBot="1">
      <c r="A5" s="1331"/>
      <c r="B5" s="1334" t="s">
        <v>515</v>
      </c>
      <c r="C5" s="1331"/>
      <c r="D5" s="1331"/>
    </row>
    <row r="6" spans="1:4">
      <c r="A6" s="1335" t="s">
        <v>264</v>
      </c>
      <c r="B6" s="1336">
        <v>192863800</v>
      </c>
    </row>
    <row r="7" spans="1:4">
      <c r="A7" s="1536" t="s">
        <v>269</v>
      </c>
      <c r="B7" s="1537">
        <v>-40135733</v>
      </c>
    </row>
    <row r="8" spans="1:4">
      <c r="A8" s="1337" t="s">
        <v>265</v>
      </c>
      <c r="B8" s="1338">
        <v>15585470</v>
      </c>
    </row>
    <row r="9" spans="1:4">
      <c r="A9" s="1536" t="s">
        <v>269</v>
      </c>
      <c r="B9" s="1538">
        <v>-15585470</v>
      </c>
    </row>
    <row r="10" spans="1:4">
      <c r="A10" s="1337" t="s">
        <v>266</v>
      </c>
      <c r="B10" s="1338">
        <v>43160000</v>
      </c>
    </row>
    <row r="11" spans="1:4">
      <c r="A11" s="1536" t="s">
        <v>269</v>
      </c>
      <c r="B11" s="1538">
        <v>-43160000</v>
      </c>
    </row>
    <row r="12" spans="1:4">
      <c r="A12" s="1337" t="s">
        <v>267</v>
      </c>
      <c r="B12" s="1338">
        <v>18705950</v>
      </c>
      <c r="C12" s="1332"/>
    </row>
    <row r="13" spans="1:4">
      <c r="A13" s="1536" t="s">
        <v>269</v>
      </c>
      <c r="B13" s="1538">
        <v>-18705950</v>
      </c>
      <c r="C13" s="1332"/>
    </row>
    <row r="14" spans="1:4">
      <c r="A14" s="1337" t="s">
        <v>268</v>
      </c>
      <c r="B14" s="1338">
        <v>40969800</v>
      </c>
    </row>
    <row r="15" spans="1:4">
      <c r="A15" s="1536" t="s">
        <v>269</v>
      </c>
      <c r="B15" s="1538">
        <v>-40969800</v>
      </c>
    </row>
    <row r="16" spans="1:4">
      <c r="A16" s="1603" t="s">
        <v>262</v>
      </c>
      <c r="B16" s="1604">
        <v>140250</v>
      </c>
    </row>
    <row r="17" spans="1:4">
      <c r="A17" s="1536" t="s">
        <v>269</v>
      </c>
      <c r="B17" s="1538">
        <v>-140250</v>
      </c>
    </row>
    <row r="18" spans="1:4">
      <c r="A18" s="1337" t="s">
        <v>618</v>
      </c>
      <c r="B18" s="1338">
        <v>201520133</v>
      </c>
      <c r="C18" s="1332"/>
    </row>
    <row r="19" spans="1:4">
      <c r="A19" s="1337" t="s">
        <v>619</v>
      </c>
      <c r="B19" s="1338">
        <v>61740000</v>
      </c>
      <c r="C19" s="1332"/>
    </row>
    <row r="20" spans="1:4">
      <c r="A20" s="1337" t="s">
        <v>620</v>
      </c>
      <c r="B20" s="1338">
        <v>47401333</v>
      </c>
      <c r="C20" s="1332"/>
    </row>
    <row r="21" spans="1:4">
      <c r="A21" s="1337" t="s">
        <v>153</v>
      </c>
      <c r="B21" s="1338">
        <v>72770000</v>
      </c>
      <c r="C21" s="1332"/>
      <c r="D21" s="1332"/>
    </row>
    <row r="22" spans="1:4">
      <c r="A22" s="1337" t="s">
        <v>154</v>
      </c>
      <c r="B22" s="1338">
        <v>82717492</v>
      </c>
      <c r="C22" s="1332"/>
    </row>
    <row r="23" spans="1:4">
      <c r="A23" s="1337" t="s">
        <v>907</v>
      </c>
      <c r="B23" s="1338">
        <v>1486674</v>
      </c>
      <c r="C23" s="1332"/>
    </row>
    <row r="24" spans="1:4">
      <c r="A24" s="1337" t="s">
        <v>160</v>
      </c>
      <c r="B24" s="1338">
        <v>42400000</v>
      </c>
      <c r="C24" s="1332"/>
    </row>
    <row r="25" spans="1:4">
      <c r="A25" s="1337" t="s">
        <v>621</v>
      </c>
      <c r="B25" s="1338">
        <v>55636210</v>
      </c>
    </row>
    <row r="26" spans="1:4">
      <c r="A26" s="1337" t="s">
        <v>622</v>
      </c>
      <c r="B26" s="1338">
        <v>8027200</v>
      </c>
      <c r="C26" s="1332"/>
    </row>
    <row r="27" spans="1:4">
      <c r="A27" s="1337" t="s">
        <v>263</v>
      </c>
      <c r="B27" s="1338">
        <v>73888000</v>
      </c>
    </row>
    <row r="28" spans="1:4">
      <c r="A28" s="1337" t="s">
        <v>623</v>
      </c>
      <c r="B28" s="1338">
        <v>109000</v>
      </c>
    </row>
    <row r="29" spans="1:4">
      <c r="A29" s="1337" t="s">
        <v>908</v>
      </c>
      <c r="B29" s="1338">
        <v>31356000</v>
      </c>
      <c r="C29" s="1332"/>
    </row>
    <row r="30" spans="1:4">
      <c r="A30" s="1337" t="s">
        <v>909</v>
      </c>
      <c r="B30" s="1338">
        <v>20439000</v>
      </c>
      <c r="C30" s="1332"/>
    </row>
    <row r="31" spans="1:4">
      <c r="A31" s="1337" t="s">
        <v>624</v>
      </c>
      <c r="B31" s="1338">
        <v>122464000</v>
      </c>
    </row>
    <row r="32" spans="1:4">
      <c r="A32" s="1337" t="s">
        <v>625</v>
      </c>
      <c r="B32" s="1338">
        <v>29318000</v>
      </c>
      <c r="C32" s="1332"/>
    </row>
    <row r="33" spans="1:20" ht="13.5" thickBot="1">
      <c r="A33" s="1606" t="s">
        <v>178</v>
      </c>
      <c r="B33" s="1607">
        <v>18360540</v>
      </c>
      <c r="C33" s="1332"/>
    </row>
    <row r="34" spans="1:20" ht="15.75" thickBot="1">
      <c r="A34" s="1608" t="s">
        <v>172</v>
      </c>
      <c r="B34" s="1609">
        <f>SUM(B6:B33)</f>
        <v>1022361649</v>
      </c>
    </row>
    <row r="35" spans="1:20">
      <c r="A35" s="1335"/>
      <c r="B35" s="1336"/>
    </row>
    <row r="36" spans="1:20" ht="15.75" thickBot="1">
      <c r="A36" s="1339" t="s">
        <v>173</v>
      </c>
      <c r="B36" s="1340">
        <f>SUM(B34:B35)</f>
        <v>1022361649</v>
      </c>
    </row>
    <row r="38" spans="1:20">
      <c r="A38" s="1296"/>
      <c r="B38" s="1297"/>
      <c r="C38" s="1605"/>
      <c r="D38" s="1297"/>
      <c r="E38" s="1297"/>
      <c r="F38" s="1297"/>
      <c r="G38" s="1297"/>
      <c r="H38" s="1297"/>
      <c r="I38" s="1297"/>
      <c r="J38" s="1297"/>
      <c r="K38" s="1297"/>
      <c r="L38" s="1297"/>
      <c r="M38" s="1297"/>
      <c r="N38" s="1297"/>
      <c r="O38" s="1297"/>
      <c r="P38" s="1297"/>
      <c r="Q38" s="1297"/>
      <c r="R38" s="1297"/>
      <c r="S38" s="1297"/>
      <c r="T38" s="1297"/>
    </row>
    <row r="39" spans="1:20">
      <c r="A39" s="1296"/>
      <c r="B39" s="1297"/>
      <c r="C39" s="1333"/>
      <c r="D39" s="1297"/>
      <c r="E39" s="1297"/>
      <c r="F39" s="1297"/>
      <c r="G39" s="1297"/>
      <c r="H39" s="1297"/>
      <c r="I39" s="1297"/>
      <c r="J39" s="1297"/>
      <c r="K39" s="1297"/>
      <c r="L39" s="1297"/>
      <c r="M39" s="1297"/>
      <c r="N39" s="1297"/>
      <c r="O39" s="1297"/>
      <c r="P39" s="1297"/>
      <c r="Q39" s="1297"/>
      <c r="R39" s="1297"/>
      <c r="S39" s="1297"/>
      <c r="T39" s="1297"/>
    </row>
    <row r="40" spans="1:20">
      <c r="A40" s="1296"/>
      <c r="B40" s="1297"/>
      <c r="C40" s="1333"/>
      <c r="D40" s="1297"/>
      <c r="E40" s="1297"/>
      <c r="F40" s="1297"/>
      <c r="G40" s="1297"/>
      <c r="H40" s="1297"/>
      <c r="I40" s="1297"/>
      <c r="J40" s="1297"/>
      <c r="K40" s="1297"/>
      <c r="L40" s="1297"/>
      <c r="M40" s="1297"/>
      <c r="N40" s="1297"/>
      <c r="O40" s="1297"/>
      <c r="P40" s="1297"/>
      <c r="Q40" s="1297"/>
      <c r="R40" s="1297"/>
      <c r="S40" s="1297"/>
      <c r="T40" s="1297"/>
    </row>
    <row r="41" spans="1:20">
      <c r="A41" s="1296"/>
      <c r="B41" s="1297"/>
      <c r="C41" s="1333"/>
      <c r="D41" s="1297"/>
      <c r="E41" s="1297"/>
      <c r="F41" s="1297"/>
      <c r="G41" s="1297"/>
      <c r="H41" s="1297"/>
      <c r="I41" s="1297"/>
      <c r="J41" s="1297"/>
      <c r="K41" s="1297"/>
      <c r="L41" s="1297"/>
      <c r="M41" s="1297"/>
      <c r="N41" s="1297"/>
      <c r="O41" s="1297"/>
      <c r="P41" s="1297"/>
      <c r="Q41" s="1297"/>
      <c r="R41" s="1297"/>
      <c r="S41" s="1297"/>
      <c r="T41" s="1297"/>
    </row>
    <row r="42" spans="1:20">
      <c r="A42" s="1296"/>
      <c r="B42" s="1297"/>
      <c r="C42" s="1333"/>
      <c r="D42" s="1297"/>
      <c r="E42" s="1297"/>
      <c r="F42" s="1297"/>
      <c r="G42" s="1297"/>
      <c r="H42" s="1297"/>
      <c r="I42" s="1297"/>
      <c r="J42" s="1297"/>
      <c r="K42" s="1297"/>
      <c r="L42" s="1297"/>
      <c r="M42" s="1297"/>
      <c r="N42" s="1297"/>
      <c r="O42" s="1297"/>
      <c r="P42" s="1297"/>
      <c r="Q42" s="1297"/>
      <c r="R42" s="1297"/>
      <c r="S42" s="1297"/>
      <c r="T42" s="1297"/>
    </row>
    <row r="43" spans="1:20">
      <c r="A43" s="1296"/>
      <c r="B43" s="1297"/>
      <c r="C43" s="1297"/>
      <c r="D43" s="1297"/>
      <c r="E43" s="1297"/>
      <c r="F43" s="1297"/>
      <c r="G43" s="1297"/>
      <c r="H43" s="1297"/>
      <c r="I43" s="1297"/>
      <c r="J43" s="1297"/>
      <c r="K43" s="1297"/>
      <c r="L43" s="1297"/>
      <c r="M43" s="1297"/>
      <c r="N43" s="1297"/>
      <c r="O43" s="1297"/>
      <c r="P43" s="1297"/>
      <c r="Q43" s="1297"/>
      <c r="R43" s="1297"/>
      <c r="S43" s="1297"/>
      <c r="T43" s="1297"/>
    </row>
    <row r="44" spans="1:20">
      <c r="A44" s="1296"/>
      <c r="B44" s="1297"/>
      <c r="C44" s="1297"/>
      <c r="D44" s="1297"/>
      <c r="E44" s="1297"/>
      <c r="F44" s="1297"/>
      <c r="G44" s="1297"/>
      <c r="H44" s="1297"/>
      <c r="I44" s="1297"/>
      <c r="J44" s="1297"/>
      <c r="K44" s="1297"/>
      <c r="L44" s="1297"/>
      <c r="M44" s="1297"/>
      <c r="N44" s="1297"/>
      <c r="O44" s="1297"/>
      <c r="P44" s="1297"/>
      <c r="Q44" s="1297"/>
      <c r="R44" s="1297"/>
      <c r="S44" s="1297"/>
      <c r="T44" s="1297"/>
    </row>
    <row r="45" spans="1:20">
      <c r="A45" s="1296"/>
      <c r="B45" s="1297"/>
      <c r="C45" s="1297"/>
      <c r="D45" s="1297"/>
      <c r="E45" s="1297"/>
      <c r="F45" s="1297"/>
      <c r="G45" s="1297"/>
      <c r="H45" s="1297"/>
      <c r="I45" s="1297"/>
      <c r="J45" s="1297"/>
      <c r="K45" s="1297"/>
      <c r="L45" s="1297"/>
      <c r="M45" s="1297"/>
      <c r="N45" s="1297"/>
      <c r="O45" s="1297"/>
      <c r="P45" s="1297"/>
      <c r="Q45" s="1297"/>
      <c r="R45" s="1297"/>
      <c r="S45" s="1297"/>
      <c r="T45" s="1297"/>
    </row>
    <row r="46" spans="1:20">
      <c r="A46" s="1296"/>
      <c r="B46" s="1297"/>
      <c r="C46" s="1297"/>
      <c r="D46" s="1297"/>
      <c r="E46" s="1297"/>
      <c r="F46" s="1297"/>
      <c r="G46" s="1297"/>
      <c r="H46" s="1297"/>
      <c r="I46" s="1297"/>
      <c r="J46" s="1297"/>
      <c r="K46" s="1297"/>
      <c r="L46" s="1297"/>
      <c r="M46" s="1297"/>
      <c r="N46" s="1297"/>
      <c r="O46" s="1297"/>
      <c r="P46" s="1297"/>
      <c r="Q46" s="1297"/>
      <c r="R46" s="1297"/>
      <c r="S46" s="1297"/>
      <c r="T46" s="1297"/>
    </row>
    <row r="47" spans="1:20">
      <c r="A47" s="1296"/>
      <c r="B47" s="1297"/>
      <c r="C47" s="1297"/>
      <c r="D47" s="1297"/>
      <c r="E47" s="1297"/>
      <c r="F47" s="1297"/>
      <c r="G47" s="1297"/>
      <c r="H47" s="1297"/>
      <c r="I47" s="1297"/>
      <c r="J47" s="1297"/>
      <c r="K47" s="1297"/>
      <c r="L47" s="1297"/>
      <c r="M47" s="1297"/>
      <c r="N47" s="1297"/>
      <c r="O47" s="1297"/>
      <c r="P47" s="1297"/>
      <c r="Q47" s="1297"/>
      <c r="R47" s="1297"/>
      <c r="S47" s="1297"/>
      <c r="T47" s="1297"/>
    </row>
    <row r="48" spans="1:20">
      <c r="A48" s="1296"/>
      <c r="B48" s="1297"/>
      <c r="C48" s="1297"/>
      <c r="D48" s="1297"/>
      <c r="E48" s="1297"/>
      <c r="F48" s="1297"/>
      <c r="G48" s="1297"/>
      <c r="H48" s="1297"/>
      <c r="I48" s="1297"/>
      <c r="J48" s="1297"/>
      <c r="K48" s="1297"/>
      <c r="L48" s="1297"/>
      <c r="M48" s="1297"/>
      <c r="N48" s="1297"/>
      <c r="O48" s="1297"/>
      <c r="P48" s="1297"/>
      <c r="Q48" s="1297"/>
      <c r="R48" s="1297"/>
      <c r="S48" s="1297"/>
      <c r="T48" s="1297"/>
    </row>
    <row r="49" spans="1:20">
      <c r="A49" s="1296"/>
      <c r="B49" s="1297"/>
      <c r="C49" s="1297"/>
      <c r="D49" s="1297"/>
      <c r="E49" s="1297"/>
      <c r="F49" s="1297"/>
      <c r="G49" s="1297"/>
      <c r="H49" s="1297"/>
      <c r="I49" s="1297"/>
      <c r="J49" s="1297"/>
      <c r="K49" s="1297"/>
      <c r="L49" s="1297"/>
      <c r="M49" s="1297"/>
      <c r="N49" s="1297"/>
      <c r="O49" s="1297"/>
      <c r="P49" s="1297"/>
      <c r="Q49" s="1297"/>
      <c r="R49" s="1297"/>
      <c r="S49" s="1297"/>
      <c r="T49" s="1297"/>
    </row>
    <row r="50" spans="1:20">
      <c r="A50" s="1296"/>
      <c r="B50" s="1297"/>
      <c r="C50" s="1297"/>
      <c r="D50" s="1297"/>
      <c r="E50" s="1297"/>
      <c r="F50" s="1297"/>
      <c r="G50" s="1297"/>
      <c r="H50" s="1297"/>
      <c r="I50" s="1297"/>
      <c r="J50" s="1297"/>
      <c r="K50" s="1297"/>
      <c r="L50" s="1297"/>
      <c r="M50" s="1297"/>
      <c r="N50" s="1297"/>
      <c r="O50" s="1297"/>
      <c r="P50" s="1297"/>
      <c r="Q50" s="1297"/>
      <c r="R50" s="1297"/>
      <c r="S50" s="1297"/>
      <c r="T50" s="1297"/>
    </row>
    <row r="51" spans="1:20">
      <c r="A51" s="1296"/>
      <c r="B51" s="1297"/>
      <c r="C51" s="1297"/>
      <c r="D51" s="1297"/>
      <c r="E51" s="1297"/>
      <c r="F51" s="1297"/>
      <c r="G51" s="1297"/>
      <c r="H51" s="1297"/>
      <c r="I51" s="1297"/>
      <c r="J51" s="1297"/>
      <c r="K51" s="1297"/>
      <c r="L51" s="1297"/>
      <c r="M51" s="1297"/>
      <c r="N51" s="1297"/>
      <c r="O51" s="1297"/>
      <c r="P51" s="1297"/>
      <c r="Q51" s="1297"/>
      <c r="R51" s="1297"/>
      <c r="S51" s="1297"/>
      <c r="T51" s="1297"/>
    </row>
    <row r="52" spans="1:20">
      <c r="A52" s="1296"/>
      <c r="B52" s="1297"/>
      <c r="C52" s="1297"/>
      <c r="D52" s="1297"/>
      <c r="E52" s="1297"/>
      <c r="F52" s="1297"/>
      <c r="G52" s="1297"/>
      <c r="H52" s="1297"/>
      <c r="I52" s="1297"/>
      <c r="J52" s="1297"/>
      <c r="K52" s="1297"/>
      <c r="L52" s="1297"/>
      <c r="M52" s="1297"/>
      <c r="N52" s="1297"/>
      <c r="O52" s="1297"/>
      <c r="P52" s="1297"/>
      <c r="Q52" s="1297"/>
      <c r="R52" s="1297"/>
      <c r="S52" s="1297"/>
      <c r="T52" s="1297"/>
    </row>
    <row r="53" spans="1:20">
      <c r="A53" s="1296"/>
      <c r="B53" s="1297"/>
      <c r="C53" s="1297"/>
      <c r="D53" s="1297"/>
      <c r="E53" s="1297"/>
      <c r="F53" s="1297"/>
      <c r="G53" s="1297"/>
      <c r="H53" s="1297"/>
      <c r="I53" s="1297"/>
      <c r="J53" s="1297"/>
      <c r="K53" s="1297"/>
      <c r="L53" s="1297"/>
      <c r="M53" s="1297"/>
      <c r="N53" s="1297"/>
      <c r="O53" s="1297"/>
      <c r="P53" s="1297"/>
      <c r="Q53" s="1297"/>
      <c r="R53" s="1297"/>
      <c r="S53" s="1297"/>
      <c r="T53" s="1297"/>
    </row>
  </sheetData>
  <mergeCells count="1">
    <mergeCell ref="A2:D2"/>
  </mergeCells>
  <phoneticPr fontId="0" type="noConversion"/>
  <pageMargins left="0.59055118110236227" right="0.59055118110236227" top="0.98425196850393704" bottom="0.98425196850393704" header="0.51181102362204722" footer="0.51181102362204722"/>
  <pageSetup paperSize="9" firstPageNumber="42" orientation="landscape" useFirstPageNumber="1" horizontalDpi="300" verticalDpi="300" r:id="rId1"/>
  <headerFooter alignWithMargins="0">
    <oddHeader>&amp;R&amp;P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82"/>
  <sheetViews>
    <sheetView topLeftCell="A64" workbookViewId="0">
      <selection activeCell="C30" sqref="C30"/>
    </sheetView>
  </sheetViews>
  <sheetFormatPr defaultColWidth="8" defaultRowHeight="12.75"/>
  <cols>
    <col min="1" max="1" width="48.140625" style="913" customWidth="1"/>
    <col min="2" max="2" width="28.85546875" style="463" customWidth="1"/>
    <col min="3" max="4" width="11" style="463" customWidth="1"/>
    <col min="5" max="5" width="11.85546875" style="463" customWidth="1"/>
    <col min="6" max="16384" width="8" style="463"/>
  </cols>
  <sheetData>
    <row r="1" spans="1:2">
      <c r="B1" s="1" t="s">
        <v>517</v>
      </c>
    </row>
    <row r="2" spans="1:2" ht="31.5" customHeight="1">
      <c r="A2" s="1611" t="s">
        <v>304</v>
      </c>
      <c r="B2" s="1073"/>
    </row>
    <row r="3" spans="1:2" ht="13.5" customHeight="1" thickBot="1">
      <c r="A3" s="996"/>
      <c r="B3" s="997" t="s">
        <v>529</v>
      </c>
    </row>
    <row r="4" spans="1:2" s="926" customFormat="1" ht="23.25" customHeight="1" thickBot="1">
      <c r="A4" s="998" t="s">
        <v>537</v>
      </c>
      <c r="B4" s="999" t="s">
        <v>538</v>
      </c>
    </row>
    <row r="5" spans="1:2" ht="10.5" customHeight="1" thickBot="1">
      <c r="A5" s="1000">
        <v>1</v>
      </c>
      <c r="B5" s="1001">
        <v>2</v>
      </c>
    </row>
    <row r="6" spans="1:2" ht="18" customHeight="1">
      <c r="A6" s="1561" t="s">
        <v>960</v>
      </c>
      <c r="B6" s="1562">
        <v>4700</v>
      </c>
    </row>
    <row r="7" spans="1:2" ht="18" customHeight="1">
      <c r="A7" s="1561" t="s">
        <v>996</v>
      </c>
      <c r="B7" s="1562">
        <v>10000</v>
      </c>
    </row>
    <row r="8" spans="1:2" ht="16.5" customHeight="1">
      <c r="A8" s="1561" t="s">
        <v>569</v>
      </c>
      <c r="B8" s="1562">
        <v>5000</v>
      </c>
    </row>
    <row r="9" spans="1:2" ht="18" customHeight="1">
      <c r="A9" s="1561" t="s">
        <v>956</v>
      </c>
      <c r="B9" s="1562">
        <v>15000</v>
      </c>
    </row>
    <row r="10" spans="1:2" ht="18" customHeight="1">
      <c r="A10" s="1561" t="s">
        <v>388</v>
      </c>
      <c r="B10" s="1562">
        <v>10000</v>
      </c>
    </row>
    <row r="11" spans="1:2" ht="18" customHeight="1">
      <c r="A11" s="1561" t="s">
        <v>9</v>
      </c>
      <c r="B11" s="1562">
        <v>25000</v>
      </c>
    </row>
    <row r="12" spans="1:2" ht="18" customHeight="1">
      <c r="A12" s="1561" t="s">
        <v>959</v>
      </c>
      <c r="B12" s="1562">
        <v>7000</v>
      </c>
    </row>
    <row r="13" spans="1:2" ht="18" customHeight="1">
      <c r="A13" s="1561" t="s">
        <v>476</v>
      </c>
      <c r="B13" s="1562">
        <v>5000</v>
      </c>
    </row>
    <row r="14" spans="1:2" ht="18" customHeight="1">
      <c r="A14" s="1561" t="s">
        <v>568</v>
      </c>
      <c r="B14" s="1562">
        <v>70000</v>
      </c>
    </row>
    <row r="15" spans="1:2" ht="28.15" customHeight="1">
      <c r="A15" s="1857" t="s">
        <v>892</v>
      </c>
      <c r="B15" s="1562">
        <v>16000</v>
      </c>
    </row>
    <row r="16" spans="1:2" ht="24.6" customHeight="1">
      <c r="A16" s="1857" t="s">
        <v>386</v>
      </c>
      <c r="B16" s="1562">
        <v>15000</v>
      </c>
    </row>
    <row r="17" spans="1:2" ht="18" customHeight="1">
      <c r="A17" s="1561" t="s">
        <v>838</v>
      </c>
      <c r="B17" s="1562">
        <v>10000</v>
      </c>
    </row>
    <row r="18" spans="1:2" ht="18" customHeight="1">
      <c r="A18" s="1561" t="s">
        <v>96</v>
      </c>
      <c r="B18" s="1562">
        <v>80000</v>
      </c>
    </row>
    <row r="19" spans="1:2" ht="18" customHeight="1">
      <c r="A19" s="1561" t="s">
        <v>962</v>
      </c>
      <c r="B19" s="1562">
        <v>48611</v>
      </c>
    </row>
    <row r="20" spans="1:2" ht="18" customHeight="1">
      <c r="A20" s="1561" t="s">
        <v>964</v>
      </c>
      <c r="B20" s="1562">
        <v>16000</v>
      </c>
    </row>
    <row r="21" spans="1:2" ht="18" customHeight="1">
      <c r="A21" s="1561" t="s">
        <v>965</v>
      </c>
      <c r="B21" s="1562">
        <v>10000</v>
      </c>
    </row>
    <row r="22" spans="1:2" ht="18" customHeight="1">
      <c r="A22" s="1561" t="s">
        <v>958</v>
      </c>
      <c r="B22" s="1562">
        <v>6000</v>
      </c>
    </row>
    <row r="23" spans="1:2" ht="18" customHeight="1">
      <c r="A23" s="1561" t="s">
        <v>854</v>
      </c>
      <c r="B23" s="1562">
        <v>3000</v>
      </c>
    </row>
    <row r="24" spans="1:2" ht="18" customHeight="1">
      <c r="A24" s="1561" t="s">
        <v>570</v>
      </c>
      <c r="B24" s="1562">
        <v>1000</v>
      </c>
    </row>
    <row r="25" spans="1:2" ht="18" customHeight="1">
      <c r="A25" s="1561" t="s">
        <v>961</v>
      </c>
      <c r="B25" s="1562">
        <v>5000</v>
      </c>
    </row>
    <row r="26" spans="1:2" ht="18" customHeight="1">
      <c r="A26" s="1561" t="s">
        <v>839</v>
      </c>
      <c r="B26" s="1562">
        <v>25000</v>
      </c>
    </row>
    <row r="27" spans="1:2" ht="18" customHeight="1">
      <c r="A27" s="1561" t="s">
        <v>966</v>
      </c>
      <c r="B27" s="1562">
        <v>5000</v>
      </c>
    </row>
    <row r="28" spans="1:2" ht="18" customHeight="1">
      <c r="A28" s="1561" t="s">
        <v>967</v>
      </c>
      <c r="B28" s="1562">
        <v>1600</v>
      </c>
    </row>
    <row r="29" spans="1:2" ht="18" customHeight="1">
      <c r="A29" s="1561" t="s">
        <v>979</v>
      </c>
      <c r="B29" s="1562">
        <v>10000</v>
      </c>
    </row>
    <row r="30" spans="1:2" ht="18" customHeight="1">
      <c r="A30" s="1561" t="s">
        <v>216</v>
      </c>
      <c r="B30" s="1562">
        <v>2500</v>
      </c>
    </row>
    <row r="31" spans="1:2" ht="18" customHeight="1">
      <c r="A31" s="1561" t="s">
        <v>351</v>
      </c>
      <c r="B31" s="1562">
        <v>4445</v>
      </c>
    </row>
    <row r="32" spans="1:2" ht="18" customHeight="1">
      <c r="A32" s="1561" t="s">
        <v>219</v>
      </c>
      <c r="B32" s="1562">
        <v>1207</v>
      </c>
    </row>
    <row r="33" spans="1:2" ht="18" customHeight="1">
      <c r="A33" s="1561" t="s">
        <v>572</v>
      </c>
      <c r="B33" s="1562">
        <v>65</v>
      </c>
    </row>
    <row r="34" spans="1:2" ht="18" customHeight="1">
      <c r="A34" s="1561" t="s">
        <v>555</v>
      </c>
      <c r="B34" s="1562">
        <v>1877</v>
      </c>
    </row>
    <row r="35" spans="1:2" ht="18" customHeight="1">
      <c r="A35" s="1561" t="s">
        <v>995</v>
      </c>
      <c r="B35" s="1562">
        <v>490</v>
      </c>
    </row>
    <row r="36" spans="1:2" ht="18" customHeight="1">
      <c r="A36" s="1561" t="s">
        <v>571</v>
      </c>
      <c r="B36" s="1562">
        <v>1713</v>
      </c>
    </row>
    <row r="37" spans="1:2" ht="18" customHeight="1">
      <c r="A37" s="1561" t="s">
        <v>556</v>
      </c>
      <c r="B37" s="1562">
        <v>254</v>
      </c>
    </row>
    <row r="38" spans="1:2" ht="18" customHeight="1">
      <c r="A38" s="1561" t="s">
        <v>840</v>
      </c>
      <c r="B38" s="1562">
        <v>2667</v>
      </c>
    </row>
    <row r="39" spans="1:2" ht="18" customHeight="1">
      <c r="A39" s="1561" t="s">
        <v>177</v>
      </c>
      <c r="B39" s="1562">
        <v>635</v>
      </c>
    </row>
    <row r="40" spans="1:2" ht="18" customHeight="1">
      <c r="A40" s="1561" t="s">
        <v>557</v>
      </c>
      <c r="B40" s="1562">
        <v>1033</v>
      </c>
    </row>
    <row r="41" spans="1:2" ht="18" customHeight="1">
      <c r="A41" s="1561" t="s">
        <v>558</v>
      </c>
      <c r="B41" s="1562">
        <v>381</v>
      </c>
    </row>
    <row r="42" spans="1:2" ht="18" customHeight="1">
      <c r="A42" s="1561" t="s">
        <v>293</v>
      </c>
      <c r="B42" s="1562">
        <v>1000</v>
      </c>
    </row>
    <row r="43" spans="1:2" ht="18" customHeight="1">
      <c r="A43" s="1561" t="s">
        <v>387</v>
      </c>
      <c r="B43" s="1562">
        <v>7000</v>
      </c>
    </row>
    <row r="44" spans="1:2" ht="18" customHeight="1">
      <c r="A44" s="1561" t="s">
        <v>980</v>
      </c>
      <c r="B44" s="1562">
        <v>5400</v>
      </c>
    </row>
    <row r="45" spans="1:2" ht="18" customHeight="1">
      <c r="A45" s="1561" t="s">
        <v>981</v>
      </c>
      <c r="B45" s="1562">
        <v>15000</v>
      </c>
    </row>
    <row r="46" spans="1:2" ht="18" customHeight="1">
      <c r="A46" s="1561" t="s">
        <v>990</v>
      </c>
      <c r="B46" s="1562">
        <v>600</v>
      </c>
    </row>
    <row r="47" spans="1:2" ht="25.9" customHeight="1">
      <c r="A47" s="1857" t="s">
        <v>968</v>
      </c>
      <c r="B47" s="1562">
        <v>317144</v>
      </c>
    </row>
    <row r="48" spans="1:2" ht="26.45" customHeight="1">
      <c r="A48" s="1857" t="s">
        <v>969</v>
      </c>
      <c r="B48" s="1562">
        <v>52416</v>
      </c>
    </row>
    <row r="49" spans="1:2" ht="24" customHeight="1">
      <c r="A49" s="1857" t="s">
        <v>971</v>
      </c>
      <c r="B49" s="1562">
        <v>231869</v>
      </c>
    </row>
    <row r="50" spans="1:2" ht="26.45" customHeight="1">
      <c r="A50" s="1857" t="s">
        <v>970</v>
      </c>
      <c r="B50" s="1562">
        <v>40000</v>
      </c>
    </row>
    <row r="51" spans="1:2" ht="25.15" customHeight="1">
      <c r="A51" s="1857" t="s">
        <v>972</v>
      </c>
      <c r="B51" s="1562">
        <v>12181</v>
      </c>
    </row>
    <row r="52" spans="1:2" ht="18" customHeight="1">
      <c r="A52" s="1857" t="s">
        <v>973</v>
      </c>
      <c r="B52" s="1562">
        <v>470920</v>
      </c>
    </row>
    <row r="53" spans="1:2" ht="26.45" customHeight="1">
      <c r="A53" s="1857" t="s">
        <v>974</v>
      </c>
      <c r="B53" s="1562">
        <v>82586</v>
      </c>
    </row>
    <row r="54" spans="1:2" ht="31.15" customHeight="1">
      <c r="A54" s="1857" t="s">
        <v>975</v>
      </c>
      <c r="B54" s="1562">
        <v>122128</v>
      </c>
    </row>
    <row r="55" spans="1:2" ht="27" customHeight="1">
      <c r="A55" s="1857" t="s">
        <v>976</v>
      </c>
      <c r="B55" s="1562">
        <v>41489</v>
      </c>
    </row>
    <row r="56" spans="1:2" ht="26.45" customHeight="1">
      <c r="A56" s="1857" t="s">
        <v>977</v>
      </c>
      <c r="B56" s="1562">
        <v>83137</v>
      </c>
    </row>
    <row r="57" spans="1:2" ht="28.15" customHeight="1">
      <c r="A57" s="1857" t="s">
        <v>945</v>
      </c>
      <c r="B57" s="1562">
        <v>214500</v>
      </c>
    </row>
    <row r="58" spans="1:2" ht="25.15" customHeight="1">
      <c r="A58" s="1857" t="s">
        <v>978</v>
      </c>
      <c r="B58" s="1562">
        <v>13479</v>
      </c>
    </row>
    <row r="59" spans="1:2" ht="18" customHeight="1">
      <c r="A59" s="1561" t="s">
        <v>994</v>
      </c>
      <c r="B59" s="1562">
        <v>2063492</v>
      </c>
    </row>
    <row r="60" spans="1:2" ht="18" customHeight="1">
      <c r="A60" s="1561" t="s">
        <v>55</v>
      </c>
      <c r="B60" s="1562">
        <v>3076</v>
      </c>
    </row>
    <row r="61" spans="1:2" ht="18" customHeight="1">
      <c r="A61" s="1561" t="s">
        <v>982</v>
      </c>
      <c r="B61" s="1562">
        <v>10000</v>
      </c>
    </row>
    <row r="62" spans="1:2" ht="18" customHeight="1">
      <c r="A62" s="1561" t="s">
        <v>983</v>
      </c>
      <c r="B62" s="1562">
        <v>12000</v>
      </c>
    </row>
    <row r="63" spans="1:2" ht="18" customHeight="1">
      <c r="A63" s="1561" t="s">
        <v>984</v>
      </c>
      <c r="B63" s="1562">
        <v>10000</v>
      </c>
    </row>
    <row r="64" spans="1:2" ht="18" customHeight="1">
      <c r="A64" s="1561" t="s">
        <v>985</v>
      </c>
      <c r="B64" s="1562">
        <v>10000</v>
      </c>
    </row>
    <row r="65" spans="1:2" ht="18" customHeight="1">
      <c r="A65" s="1561" t="s">
        <v>986</v>
      </c>
      <c r="B65" s="1562">
        <v>300</v>
      </c>
    </row>
    <row r="66" spans="1:2" ht="18" customHeight="1">
      <c r="A66" s="1561" t="s">
        <v>987</v>
      </c>
      <c r="B66" s="1562">
        <v>300</v>
      </c>
    </row>
    <row r="67" spans="1:2" ht="18" customHeight="1">
      <c r="A67" s="1561" t="s">
        <v>988</v>
      </c>
      <c r="B67" s="1562">
        <v>2000</v>
      </c>
    </row>
    <row r="68" spans="1:2" ht="18" customHeight="1" thickBot="1">
      <c r="A68" s="1638" t="s">
        <v>539</v>
      </c>
      <c r="B68" s="1639">
        <f>SUM(B6:B67)</f>
        <v>4243195</v>
      </c>
    </row>
    <row r="69" spans="1:2" ht="18" customHeight="1">
      <c r="A69" s="1561" t="s">
        <v>548</v>
      </c>
      <c r="B69" s="1562">
        <v>25400</v>
      </c>
    </row>
    <row r="70" spans="1:2" ht="15" customHeight="1">
      <c r="A70" s="1561" t="s">
        <v>963</v>
      </c>
      <c r="B70" s="1562">
        <v>5000</v>
      </c>
    </row>
    <row r="71" spans="1:2" ht="15" customHeight="1">
      <c r="A71" s="1561" t="s">
        <v>957</v>
      </c>
      <c r="B71" s="1562">
        <v>40000</v>
      </c>
    </row>
    <row r="72" spans="1:2" ht="15" customHeight="1">
      <c r="A72" s="1561" t="s">
        <v>989</v>
      </c>
      <c r="B72" s="1562">
        <v>12000</v>
      </c>
    </row>
    <row r="73" spans="1:2" ht="15" customHeight="1">
      <c r="A73" s="1002" t="s">
        <v>540</v>
      </c>
      <c r="B73" s="1003">
        <f>SUM(B69:B72)</f>
        <v>82400</v>
      </c>
    </row>
    <row r="74" spans="1:2" ht="18" customHeight="1">
      <c r="A74" s="1561" t="s">
        <v>59</v>
      </c>
      <c r="B74" s="1562">
        <v>5000</v>
      </c>
    </row>
    <row r="75" spans="1:2" ht="15" customHeight="1">
      <c r="A75" s="1561" t="s">
        <v>991</v>
      </c>
      <c r="B75" s="1562">
        <v>19250</v>
      </c>
    </row>
    <row r="76" spans="1:2" ht="15" customHeight="1">
      <c r="A76" s="1561" t="s">
        <v>450</v>
      </c>
      <c r="B76" s="1562">
        <v>1000</v>
      </c>
    </row>
    <row r="77" spans="1:2" ht="15" customHeight="1">
      <c r="A77" s="1561" t="s">
        <v>40</v>
      </c>
      <c r="B77" s="1562">
        <v>15000</v>
      </c>
    </row>
    <row r="78" spans="1:2" ht="15" customHeight="1">
      <c r="A78" s="1561" t="s">
        <v>992</v>
      </c>
      <c r="B78" s="1562">
        <v>6907</v>
      </c>
    </row>
    <row r="79" spans="1:2" ht="15" customHeight="1">
      <c r="A79" s="1561" t="s">
        <v>993</v>
      </c>
      <c r="B79" s="1562">
        <v>1458</v>
      </c>
    </row>
    <row r="80" spans="1:2" ht="17.25" customHeight="1" thickBot="1">
      <c r="A80" s="1559" t="s">
        <v>144</v>
      </c>
      <c r="B80" s="1560">
        <f>SUM(B74:B79)</f>
        <v>48615</v>
      </c>
    </row>
    <row r="81" spans="1:2" ht="14.25" customHeight="1" thickBot="1">
      <c r="A81" s="1004" t="s">
        <v>541</v>
      </c>
      <c r="B81" s="999">
        <f>B68+B73+B80</f>
        <v>4374210</v>
      </c>
    </row>
    <row r="82" spans="1:2" s="1005" customFormat="1" ht="18" customHeight="1">
      <c r="A82" s="913"/>
      <c r="B82" s="463"/>
    </row>
  </sheetData>
  <phoneticPr fontId="0" type="noConversion"/>
  <printOptions horizontalCentered="1"/>
  <pageMargins left="0.9055118110236221" right="0.51181102362204722" top="0.62992125984251968" bottom="0.43307086614173229" header="0.43307086614173229" footer="0.31496062992125984"/>
  <pageSetup paperSize="9" scale="94" firstPageNumber="43" orientation="portrait" useFirstPageNumber="1" horizontalDpi="300" verticalDpi="300" r:id="rId1"/>
  <headerFooter alignWithMargins="0">
    <oddHeader>&amp;R&amp;P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J42"/>
  <sheetViews>
    <sheetView topLeftCell="B1" workbookViewId="0">
      <selection activeCell="C30" sqref="C30"/>
    </sheetView>
  </sheetViews>
  <sheetFormatPr defaultColWidth="9.140625" defaultRowHeight="12.75"/>
  <cols>
    <col min="1" max="1" width="53.140625" style="1006" customWidth="1"/>
    <col min="2" max="6" width="13.28515625" style="1006" customWidth="1"/>
    <col min="7" max="8" width="12.42578125" style="1006" customWidth="1"/>
    <col min="9" max="10" width="14.28515625" style="1006" customWidth="1"/>
    <col min="11" max="16384" width="9.140625" style="1006"/>
  </cols>
  <sheetData>
    <row r="1" spans="1:10">
      <c r="I1" s="1" t="s">
        <v>868</v>
      </c>
    </row>
    <row r="3" spans="1:10" ht="15.75">
      <c r="A3" s="1909" t="s">
        <v>846</v>
      </c>
      <c r="B3" s="1909"/>
      <c r="C3" s="1909"/>
      <c r="D3" s="1909"/>
      <c r="E3" s="1909"/>
      <c r="F3" s="1909"/>
      <c r="G3" s="1909"/>
      <c r="H3" s="1074"/>
      <c r="I3" s="1074"/>
      <c r="J3" s="1074"/>
    </row>
    <row r="4" spans="1:10" ht="15.6" customHeight="1">
      <c r="A4" s="1909" t="s">
        <v>845</v>
      </c>
      <c r="B4" s="1909"/>
      <c r="C4" s="1909"/>
      <c r="D4" s="1909"/>
      <c r="E4" s="1909"/>
      <c r="F4" s="1909"/>
      <c r="G4" s="1909"/>
      <c r="H4" s="1774"/>
      <c r="I4" s="1774"/>
      <c r="J4" s="1774"/>
    </row>
    <row r="5" spans="1:10">
      <c r="J5" s="1006" t="s">
        <v>529</v>
      </c>
    </row>
    <row r="6" spans="1:10" ht="27.75" customHeight="1">
      <c r="A6" s="1007"/>
      <c r="B6" s="1906" t="s">
        <v>336</v>
      </c>
      <c r="C6" s="1907"/>
      <c r="D6" s="1908"/>
      <c r="E6" s="1906" t="s">
        <v>929</v>
      </c>
      <c r="F6" s="1907"/>
      <c r="G6" s="1908"/>
      <c r="H6" s="1777" t="s">
        <v>337</v>
      </c>
      <c r="I6" s="1777"/>
      <c r="J6" s="1777"/>
    </row>
    <row r="7" spans="1:10">
      <c r="A7" s="1007"/>
      <c r="B7" s="1778" t="s">
        <v>542</v>
      </c>
      <c r="C7" s="1778" t="s">
        <v>543</v>
      </c>
      <c r="D7" s="1778" t="s">
        <v>535</v>
      </c>
      <c r="E7" s="1778" t="s">
        <v>542</v>
      </c>
      <c r="F7" s="1778" t="s">
        <v>543</v>
      </c>
      <c r="G7" s="1778" t="s">
        <v>535</v>
      </c>
      <c r="H7" s="1778" t="s">
        <v>542</v>
      </c>
      <c r="I7" s="1778" t="s">
        <v>543</v>
      </c>
      <c r="J7" s="1778" t="s">
        <v>535</v>
      </c>
    </row>
    <row r="8" spans="1:10" ht="36">
      <c r="A8" s="1762" t="s">
        <v>935</v>
      </c>
      <c r="B8" s="1779">
        <f t="shared" ref="B8:C20" si="0">E8+H8+B27+E27+H27</f>
        <v>31078</v>
      </c>
      <c r="C8" s="1779">
        <f t="shared" si="0"/>
        <v>0</v>
      </c>
      <c r="D8" s="1779">
        <f t="shared" ref="D8:D20" si="1">B8+C8</f>
        <v>31078</v>
      </c>
      <c r="E8" s="1779">
        <v>3640</v>
      </c>
      <c r="F8" s="1779"/>
      <c r="G8" s="1779">
        <f t="shared" ref="G8:G20" si="2">SUM(E8:F8)</f>
        <v>3640</v>
      </c>
      <c r="H8" s="1779">
        <v>9816</v>
      </c>
      <c r="I8" s="1779"/>
      <c r="J8" s="1779">
        <f t="shared" ref="J8:J20" si="3">SUM(H8:I8)</f>
        <v>9816</v>
      </c>
    </row>
    <row r="9" spans="1:10" ht="24">
      <c r="A9" s="1762" t="s">
        <v>849</v>
      </c>
      <c r="B9" s="1779">
        <f t="shared" si="0"/>
        <v>54999</v>
      </c>
      <c r="C9" s="1779">
        <f t="shared" si="0"/>
        <v>0</v>
      </c>
      <c r="D9" s="1779">
        <f>B9+C9</f>
        <v>54999</v>
      </c>
      <c r="E9" s="1779">
        <v>2583</v>
      </c>
      <c r="F9" s="1779"/>
      <c r="G9" s="1779">
        <v>2583</v>
      </c>
      <c r="H9" s="1779">
        <v>52416</v>
      </c>
      <c r="I9" s="1779"/>
      <c r="J9" s="1779">
        <f t="shared" si="3"/>
        <v>52416</v>
      </c>
    </row>
    <row r="10" spans="1:10">
      <c r="A10" s="1762" t="s">
        <v>850</v>
      </c>
      <c r="B10" s="1779">
        <f t="shared" si="0"/>
        <v>199921</v>
      </c>
      <c r="C10" s="1779">
        <f t="shared" si="0"/>
        <v>0</v>
      </c>
      <c r="D10" s="1779">
        <f t="shared" si="1"/>
        <v>199921</v>
      </c>
      <c r="E10" s="1779">
        <v>7957</v>
      </c>
      <c r="F10" s="1779"/>
      <c r="G10" s="1779">
        <f t="shared" si="2"/>
        <v>7957</v>
      </c>
      <c r="H10" s="1779">
        <v>123158</v>
      </c>
      <c r="I10" s="1779"/>
      <c r="J10" s="1779">
        <f t="shared" si="3"/>
        <v>123158</v>
      </c>
    </row>
    <row r="11" spans="1:10" ht="36">
      <c r="A11" s="1762" t="s">
        <v>847</v>
      </c>
      <c r="B11" s="1779">
        <f t="shared" si="0"/>
        <v>250995</v>
      </c>
      <c r="C11" s="1779">
        <v>40000</v>
      </c>
      <c r="D11" s="1779">
        <f t="shared" si="1"/>
        <v>290995</v>
      </c>
      <c r="E11" s="1779">
        <v>19127</v>
      </c>
      <c r="F11" s="1779"/>
      <c r="G11" s="1779">
        <f t="shared" si="2"/>
        <v>19127</v>
      </c>
      <c r="H11" s="1779">
        <v>231868</v>
      </c>
      <c r="I11" s="1779">
        <v>40000</v>
      </c>
      <c r="J11" s="1779">
        <f t="shared" si="3"/>
        <v>271868</v>
      </c>
    </row>
    <row r="12" spans="1:10" ht="24">
      <c r="A12" s="1762" t="s">
        <v>851</v>
      </c>
      <c r="B12" s="1779">
        <f t="shared" si="0"/>
        <v>300000</v>
      </c>
      <c r="C12" s="1779">
        <v>508</v>
      </c>
      <c r="D12" s="1779">
        <f t="shared" si="1"/>
        <v>300508</v>
      </c>
      <c r="E12" s="1779">
        <v>287819</v>
      </c>
      <c r="F12" s="1779"/>
      <c r="G12" s="1779">
        <f t="shared" si="2"/>
        <v>287819</v>
      </c>
      <c r="H12" s="1779">
        <v>12181</v>
      </c>
      <c r="I12" s="1779">
        <v>508</v>
      </c>
      <c r="J12" s="1779">
        <f t="shared" si="3"/>
        <v>12689</v>
      </c>
    </row>
    <row r="13" spans="1:10" ht="24">
      <c r="A13" s="1762" t="s">
        <v>852</v>
      </c>
      <c r="B13" s="1779">
        <f t="shared" si="0"/>
        <v>449849</v>
      </c>
      <c r="C13" s="1779">
        <v>258</v>
      </c>
      <c r="D13" s="1779">
        <f t="shared" si="1"/>
        <v>450107</v>
      </c>
      <c r="E13" s="1779">
        <v>29083</v>
      </c>
      <c r="F13" s="1779">
        <v>258</v>
      </c>
      <c r="G13" s="1779">
        <f t="shared" si="2"/>
        <v>29341</v>
      </c>
      <c r="H13" s="1779">
        <v>317252</v>
      </c>
      <c r="I13" s="1779"/>
      <c r="J13" s="1779">
        <f t="shared" si="3"/>
        <v>317252</v>
      </c>
    </row>
    <row r="14" spans="1:10">
      <c r="A14" s="1762" t="s">
        <v>853</v>
      </c>
      <c r="B14" s="1779">
        <f t="shared" si="0"/>
        <v>496608</v>
      </c>
      <c r="C14" s="1779">
        <f>F14+I14+C33+F33+I33</f>
        <v>0</v>
      </c>
      <c r="D14" s="1779">
        <f t="shared" si="1"/>
        <v>496608</v>
      </c>
      <c r="E14" s="1779">
        <v>25518</v>
      </c>
      <c r="F14" s="1779"/>
      <c r="G14" s="1779">
        <f t="shared" si="2"/>
        <v>25518</v>
      </c>
      <c r="H14" s="1779">
        <v>471090</v>
      </c>
      <c r="I14" s="1779"/>
      <c r="J14" s="1779">
        <f t="shared" si="3"/>
        <v>471090</v>
      </c>
    </row>
    <row r="15" spans="1:10">
      <c r="A15" s="1762" t="s">
        <v>930</v>
      </c>
      <c r="B15" s="1779">
        <f t="shared" si="0"/>
        <v>213594</v>
      </c>
      <c r="C15" s="1779">
        <v>906</v>
      </c>
      <c r="D15" s="1779">
        <f t="shared" si="1"/>
        <v>214500</v>
      </c>
      <c r="E15" s="1780"/>
      <c r="F15" s="1780"/>
      <c r="G15" s="1780"/>
      <c r="H15" s="1779">
        <v>213594</v>
      </c>
      <c r="I15" s="1779">
        <v>906</v>
      </c>
      <c r="J15" s="1779">
        <f t="shared" si="3"/>
        <v>214500</v>
      </c>
    </row>
    <row r="16" spans="1:10" ht="24">
      <c r="A16" s="1762" t="s">
        <v>830</v>
      </c>
      <c r="B16" s="1779">
        <f t="shared" si="0"/>
        <v>411095</v>
      </c>
      <c r="C16" s="1779">
        <f>F16+I16+C35+F35+I35</f>
        <v>0</v>
      </c>
      <c r="D16" s="1779">
        <f t="shared" si="1"/>
        <v>411095</v>
      </c>
      <c r="E16" s="1779">
        <v>5080</v>
      </c>
      <c r="F16" s="1779"/>
      <c r="G16" s="1779">
        <f t="shared" si="2"/>
        <v>5080</v>
      </c>
      <c r="H16" s="1779">
        <v>124922</v>
      </c>
      <c r="I16" s="1779"/>
      <c r="J16" s="1779">
        <f t="shared" si="3"/>
        <v>124922</v>
      </c>
    </row>
    <row r="17" spans="1:10">
      <c r="A17" s="1762" t="s">
        <v>831</v>
      </c>
      <c r="B17" s="1779">
        <f t="shared" si="0"/>
        <v>576495</v>
      </c>
      <c r="C17" s="1779">
        <f>F17+I17+C36+F36+I36</f>
        <v>0</v>
      </c>
      <c r="D17" s="1779">
        <f t="shared" si="1"/>
        <v>576495</v>
      </c>
      <c r="E17" s="1779">
        <v>953</v>
      </c>
      <c r="F17" s="1779"/>
      <c r="G17" s="1779">
        <f t="shared" si="2"/>
        <v>953</v>
      </c>
      <c r="H17" s="1779">
        <v>41489</v>
      </c>
      <c r="I17" s="1779"/>
      <c r="J17" s="1779">
        <f t="shared" si="3"/>
        <v>41489</v>
      </c>
    </row>
    <row r="18" spans="1:10">
      <c r="A18" s="1763" t="s">
        <v>832</v>
      </c>
      <c r="B18" s="1779">
        <f t="shared" si="0"/>
        <v>999982</v>
      </c>
      <c r="C18" s="1779">
        <f>F18+I18+C37+F37+I37</f>
        <v>0</v>
      </c>
      <c r="D18" s="1779">
        <f t="shared" si="1"/>
        <v>999982</v>
      </c>
      <c r="E18" s="1007">
        <v>1905</v>
      </c>
      <c r="F18" s="1007"/>
      <c r="G18" s="1779">
        <f>SUM(E18:F18)</f>
        <v>1905</v>
      </c>
      <c r="H18" s="1007">
        <v>83733</v>
      </c>
      <c r="I18" s="1007"/>
      <c r="J18" s="1779">
        <f t="shared" si="3"/>
        <v>83733</v>
      </c>
    </row>
    <row r="19" spans="1:10">
      <c r="A19" s="1763" t="s">
        <v>931</v>
      </c>
      <c r="B19" s="1779">
        <f t="shared" si="0"/>
        <v>238500</v>
      </c>
      <c r="C19" s="1779">
        <v>0</v>
      </c>
      <c r="D19" s="1779">
        <f t="shared" si="1"/>
        <v>238500</v>
      </c>
      <c r="E19" s="1007">
        <v>889</v>
      </c>
      <c r="F19" s="1007"/>
      <c r="G19" s="1779">
        <f>SUM(E19:F19)</f>
        <v>889</v>
      </c>
      <c r="H19" s="1007">
        <v>13479</v>
      </c>
      <c r="I19" s="1007"/>
      <c r="J19" s="1779">
        <f t="shared" si="3"/>
        <v>13479</v>
      </c>
    </row>
    <row r="20" spans="1:10" ht="25.5">
      <c r="A20" s="1775" t="s">
        <v>932</v>
      </c>
      <c r="B20" s="1779">
        <f t="shared" si="0"/>
        <v>79207</v>
      </c>
      <c r="C20" s="1779">
        <f>F20+I20+C39+F39+I39</f>
        <v>11</v>
      </c>
      <c r="D20" s="1779">
        <f t="shared" si="1"/>
        <v>79218</v>
      </c>
      <c r="E20" s="1007">
        <v>15241</v>
      </c>
      <c r="F20" s="1007">
        <v>11</v>
      </c>
      <c r="G20" s="1779">
        <f t="shared" si="2"/>
        <v>15252</v>
      </c>
      <c r="H20" s="1007">
        <v>28970</v>
      </c>
      <c r="I20" s="1007"/>
      <c r="J20" s="1779">
        <f t="shared" si="3"/>
        <v>28970</v>
      </c>
    </row>
    <row r="21" spans="1:10">
      <c r="A21" s="1775"/>
      <c r="B21" s="1780"/>
      <c r="C21" s="1780"/>
      <c r="D21" s="1780"/>
      <c r="E21" s="1781"/>
      <c r="F21" s="1781"/>
      <c r="G21" s="1780"/>
      <c r="H21" s="1781"/>
      <c r="I21" s="1781"/>
      <c r="J21" s="1780"/>
    </row>
    <row r="22" spans="1:10" ht="13.5" customHeight="1">
      <c r="A22" s="1782" t="s">
        <v>534</v>
      </c>
      <c r="B22" s="1783">
        <f t="shared" ref="B22:J22" si="4">SUM(B8:B21)</f>
        <v>4302323</v>
      </c>
      <c r="C22" s="1783">
        <f t="shared" si="4"/>
        <v>41683</v>
      </c>
      <c r="D22" s="1783">
        <f t="shared" si="4"/>
        <v>4344006</v>
      </c>
      <c r="E22" s="1783">
        <f t="shared" si="4"/>
        <v>399795</v>
      </c>
      <c r="F22" s="1783">
        <f t="shared" si="4"/>
        <v>269</v>
      </c>
      <c r="G22" s="1783">
        <f t="shared" si="4"/>
        <v>400064</v>
      </c>
      <c r="H22" s="1783">
        <f t="shared" si="4"/>
        <v>1723968</v>
      </c>
      <c r="I22" s="1783">
        <f t="shared" si="4"/>
        <v>41414</v>
      </c>
      <c r="J22" s="1783">
        <f t="shared" si="4"/>
        <v>1765382</v>
      </c>
    </row>
    <row r="23" spans="1:10" ht="13.5" customHeight="1">
      <c r="A23" s="1784" t="s">
        <v>856</v>
      </c>
      <c r="B23" s="1785"/>
      <c r="C23" s="1785"/>
      <c r="D23" s="1785"/>
      <c r="E23" s="1785"/>
      <c r="F23" s="1785"/>
      <c r="G23" s="1785"/>
      <c r="H23" s="1785"/>
      <c r="I23" s="1785"/>
      <c r="J23" s="1785"/>
    </row>
    <row r="25" spans="1:10">
      <c r="A25" s="1007"/>
      <c r="B25" s="1906" t="s">
        <v>338</v>
      </c>
      <c r="C25" s="1907"/>
      <c r="D25" s="1908"/>
      <c r="E25" s="1906" t="s">
        <v>339</v>
      </c>
      <c r="F25" s="1907"/>
      <c r="G25" s="1908"/>
      <c r="H25" s="1906" t="s">
        <v>844</v>
      </c>
      <c r="I25" s="1907"/>
      <c r="J25" s="1908"/>
    </row>
    <row r="26" spans="1:10">
      <c r="A26" s="1007"/>
      <c r="B26" s="1778" t="s">
        <v>542</v>
      </c>
      <c r="C26" s="1778" t="s">
        <v>543</v>
      </c>
      <c r="D26" s="1778" t="s">
        <v>535</v>
      </c>
      <c r="E26" s="1778" t="s">
        <v>542</v>
      </c>
      <c r="F26" s="1778" t="s">
        <v>543</v>
      </c>
      <c r="G26" s="1778" t="s">
        <v>535</v>
      </c>
      <c r="H26" s="1778" t="s">
        <v>542</v>
      </c>
      <c r="I26" s="1778" t="s">
        <v>543</v>
      </c>
      <c r="J26" s="1778" t="s">
        <v>535</v>
      </c>
    </row>
    <row r="27" spans="1:10" ht="36">
      <c r="A27" s="1762" t="s">
        <v>848</v>
      </c>
      <c r="B27" s="1779">
        <v>7940</v>
      </c>
      <c r="C27" s="1779"/>
      <c r="D27" s="1779">
        <f t="shared" ref="D27:D39" si="5">SUM(B27:C27)</f>
        <v>7940</v>
      </c>
      <c r="E27" s="1779">
        <v>7940</v>
      </c>
      <c r="F27" s="1779"/>
      <c r="G27" s="1779">
        <f t="shared" ref="G27:G39" si="6">SUM(E27:F27)</f>
        <v>7940</v>
      </c>
      <c r="H27" s="1779">
        <v>1742</v>
      </c>
      <c r="I27" s="1779"/>
      <c r="J27" s="1779">
        <f t="shared" ref="J27:J40" si="7">SUM(H27:I27)</f>
        <v>1742</v>
      </c>
    </row>
    <row r="28" spans="1:10" ht="24">
      <c r="A28" s="1762" t="s">
        <v>849</v>
      </c>
      <c r="B28" s="1779"/>
      <c r="C28" s="1779"/>
      <c r="D28" s="1779">
        <f t="shared" si="5"/>
        <v>0</v>
      </c>
      <c r="E28" s="1779"/>
      <c r="F28" s="1779"/>
      <c r="G28" s="1779">
        <f t="shared" si="6"/>
        <v>0</v>
      </c>
      <c r="H28" s="1779"/>
      <c r="I28" s="1779"/>
      <c r="J28" s="1779">
        <f t="shared" si="7"/>
        <v>0</v>
      </c>
    </row>
    <row r="29" spans="1:10">
      <c r="A29" s="1762" t="s">
        <v>850</v>
      </c>
      <c r="B29" s="1779">
        <v>44187</v>
      </c>
      <c r="C29" s="1779"/>
      <c r="D29" s="1779">
        <f t="shared" si="5"/>
        <v>44187</v>
      </c>
      <c r="E29" s="1779">
        <v>24619</v>
      </c>
      <c r="F29" s="1779"/>
      <c r="G29" s="1779">
        <f t="shared" si="6"/>
        <v>24619</v>
      </c>
      <c r="H29" s="1779"/>
      <c r="I29" s="1779"/>
      <c r="J29" s="1779">
        <f t="shared" si="7"/>
        <v>0</v>
      </c>
    </row>
    <row r="30" spans="1:10" ht="36">
      <c r="A30" s="1762" t="s">
        <v>847</v>
      </c>
      <c r="B30" s="1779"/>
      <c r="C30" s="1779"/>
      <c r="D30" s="1779">
        <f t="shared" si="5"/>
        <v>0</v>
      </c>
      <c r="E30" s="1779"/>
      <c r="F30" s="1779"/>
      <c r="G30" s="1779">
        <f t="shared" si="6"/>
        <v>0</v>
      </c>
      <c r="H30" s="1779"/>
      <c r="I30" s="1779"/>
      <c r="J30" s="1779">
        <f t="shared" si="7"/>
        <v>0</v>
      </c>
    </row>
    <row r="31" spans="1:10" ht="24">
      <c r="A31" s="1762" t="s">
        <v>851</v>
      </c>
      <c r="B31" s="1779"/>
      <c r="C31" s="1779"/>
      <c r="D31" s="1779">
        <f t="shared" si="5"/>
        <v>0</v>
      </c>
      <c r="E31" s="1779"/>
      <c r="F31" s="1779"/>
      <c r="G31" s="1779">
        <f t="shared" si="6"/>
        <v>0</v>
      </c>
      <c r="H31" s="1779"/>
      <c r="I31" s="1779"/>
      <c r="J31" s="1779">
        <f t="shared" si="7"/>
        <v>0</v>
      </c>
    </row>
    <row r="32" spans="1:10" ht="24">
      <c r="A32" s="1762" t="s">
        <v>852</v>
      </c>
      <c r="B32" s="1779">
        <v>103514</v>
      </c>
      <c r="C32" s="1779"/>
      <c r="D32" s="1779">
        <f t="shared" si="5"/>
        <v>103514</v>
      </c>
      <c r="E32" s="1779"/>
      <c r="F32" s="1779"/>
      <c r="G32" s="1779">
        <f t="shared" si="6"/>
        <v>0</v>
      </c>
      <c r="H32" s="1779"/>
      <c r="I32" s="1779"/>
      <c r="J32" s="1779">
        <f t="shared" si="7"/>
        <v>0</v>
      </c>
    </row>
    <row r="33" spans="1:10">
      <c r="A33" s="1762" t="s">
        <v>853</v>
      </c>
      <c r="B33" s="1779"/>
      <c r="C33" s="1779"/>
      <c r="D33" s="1779">
        <f t="shared" si="5"/>
        <v>0</v>
      </c>
      <c r="E33" s="1779"/>
      <c r="F33" s="1779"/>
      <c r="G33" s="1779">
        <f t="shared" si="6"/>
        <v>0</v>
      </c>
      <c r="H33" s="1779"/>
      <c r="I33" s="1779"/>
      <c r="J33" s="1779">
        <f t="shared" si="7"/>
        <v>0</v>
      </c>
    </row>
    <row r="34" spans="1:10">
      <c r="A34" s="1762" t="s">
        <v>930</v>
      </c>
      <c r="B34" s="1779"/>
      <c r="C34" s="1779"/>
      <c r="D34" s="1779"/>
      <c r="E34" s="1779"/>
      <c r="F34" s="1779"/>
      <c r="G34" s="1779"/>
      <c r="H34" s="1779"/>
      <c r="I34" s="1779"/>
      <c r="J34" s="1779"/>
    </row>
    <row r="35" spans="1:10" ht="24">
      <c r="A35" s="1762" t="s">
        <v>830</v>
      </c>
      <c r="B35" s="1779">
        <v>281093</v>
      </c>
      <c r="C35" s="1779"/>
      <c r="D35" s="1779">
        <f t="shared" si="5"/>
        <v>281093</v>
      </c>
      <c r="E35" s="1779"/>
      <c r="F35" s="1779"/>
      <c r="G35" s="1779">
        <f t="shared" si="6"/>
        <v>0</v>
      </c>
      <c r="H35" s="1779"/>
      <c r="I35" s="1779"/>
      <c r="J35" s="1779">
        <f t="shared" si="7"/>
        <v>0</v>
      </c>
    </row>
    <row r="36" spans="1:10">
      <c r="A36" s="1762" t="s">
        <v>831</v>
      </c>
      <c r="B36" s="1779">
        <v>529590</v>
      </c>
      <c r="C36" s="1779"/>
      <c r="D36" s="1779">
        <f t="shared" si="5"/>
        <v>529590</v>
      </c>
      <c r="E36" s="1779">
        <v>4463</v>
      </c>
      <c r="F36" s="1779"/>
      <c r="G36" s="1779">
        <f t="shared" si="6"/>
        <v>4463</v>
      </c>
      <c r="H36" s="1779"/>
      <c r="I36" s="1779"/>
      <c r="J36" s="1779">
        <f t="shared" si="7"/>
        <v>0</v>
      </c>
    </row>
    <row r="37" spans="1:10">
      <c r="A37" s="1763" t="s">
        <v>832</v>
      </c>
      <c r="B37" s="1007">
        <v>914344</v>
      </c>
      <c r="C37" s="1007"/>
      <c r="D37" s="1779">
        <f t="shared" si="5"/>
        <v>914344</v>
      </c>
      <c r="E37" s="1007"/>
      <c r="F37" s="1007"/>
      <c r="G37" s="1779">
        <f t="shared" si="6"/>
        <v>0</v>
      </c>
      <c r="H37" s="1007"/>
      <c r="I37" s="1007"/>
      <c r="J37" s="1779">
        <f t="shared" si="7"/>
        <v>0</v>
      </c>
    </row>
    <row r="38" spans="1:10">
      <c r="A38" s="1763" t="s">
        <v>931</v>
      </c>
      <c r="B38" s="1007">
        <v>165735</v>
      </c>
      <c r="C38" s="1007"/>
      <c r="D38" s="1779">
        <f t="shared" si="5"/>
        <v>165735</v>
      </c>
      <c r="E38" s="1007">
        <v>58397</v>
      </c>
      <c r="F38" s="1007"/>
      <c r="G38" s="1779">
        <f t="shared" si="6"/>
        <v>58397</v>
      </c>
      <c r="H38" s="1007"/>
      <c r="I38" s="1007"/>
      <c r="J38" s="1779"/>
    </row>
    <row r="39" spans="1:10" ht="25.5">
      <c r="A39" s="1775" t="s">
        <v>932</v>
      </c>
      <c r="B39" s="1007">
        <v>17498</v>
      </c>
      <c r="C39" s="1007"/>
      <c r="D39" s="1779">
        <f t="shared" si="5"/>
        <v>17498</v>
      </c>
      <c r="E39" s="1007">
        <v>17498</v>
      </c>
      <c r="F39" s="1007"/>
      <c r="G39" s="1779">
        <f t="shared" si="6"/>
        <v>17498</v>
      </c>
      <c r="H39" s="1007"/>
      <c r="I39" s="1007"/>
      <c r="J39" s="1779">
        <f t="shared" si="7"/>
        <v>0</v>
      </c>
    </row>
    <row r="40" spans="1:10">
      <c r="A40" s="1170"/>
      <c r="B40" s="1007"/>
      <c r="C40" s="1007"/>
      <c r="D40" s="1007"/>
      <c r="E40" s="1007"/>
      <c r="F40" s="1007"/>
      <c r="G40" s="1007">
        <f>SUM(E40:F40)</f>
        <v>0</v>
      </c>
      <c r="H40" s="1007"/>
      <c r="I40" s="1007"/>
      <c r="J40" s="1168">
        <f t="shared" si="7"/>
        <v>0</v>
      </c>
    </row>
    <row r="41" spans="1:10">
      <c r="A41" s="1782" t="s">
        <v>534</v>
      </c>
      <c r="B41" s="1786">
        <f t="shared" ref="B41:J41" si="8">SUM(B27:B39)</f>
        <v>2063901</v>
      </c>
      <c r="C41" s="1786">
        <f t="shared" si="8"/>
        <v>0</v>
      </c>
      <c r="D41" s="1786">
        <f t="shared" si="8"/>
        <v>2063901</v>
      </c>
      <c r="E41" s="1786">
        <f t="shared" si="8"/>
        <v>112917</v>
      </c>
      <c r="F41" s="1786">
        <f t="shared" si="8"/>
        <v>0</v>
      </c>
      <c r="G41" s="1786">
        <f t="shared" si="8"/>
        <v>112917</v>
      </c>
      <c r="H41" s="1786">
        <f t="shared" si="8"/>
        <v>1742</v>
      </c>
      <c r="I41" s="1786">
        <f t="shared" si="8"/>
        <v>0</v>
      </c>
      <c r="J41" s="1786">
        <f t="shared" si="8"/>
        <v>1742</v>
      </c>
    </row>
    <row r="42" spans="1:10" ht="14.25" customHeight="1">
      <c r="A42" s="1784" t="s">
        <v>856</v>
      </c>
    </row>
  </sheetData>
  <mergeCells count="7">
    <mergeCell ref="H25:J25"/>
    <mergeCell ref="A3:G3"/>
    <mergeCell ref="A4:G4"/>
    <mergeCell ref="B6:D6"/>
    <mergeCell ref="E6:G6"/>
    <mergeCell ref="B25:D25"/>
    <mergeCell ref="E25:G25"/>
  </mergeCells>
  <pageMargins left="0.55118110236220474" right="0.55118110236220474" top="0.59055118110236227" bottom="0.59055118110236227" header="0" footer="0"/>
  <pageSetup paperSize="9" scale="73" firstPageNumber="45" orientation="landscape" useFirstPageNumber="1" r:id="rId1"/>
  <headerFooter alignWithMargins="0">
    <oddHeader>&amp;R&amp;P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61"/>
  <sheetViews>
    <sheetView topLeftCell="B1" workbookViewId="0">
      <selection activeCell="L46" sqref="L46"/>
    </sheetView>
  </sheetViews>
  <sheetFormatPr defaultColWidth="9.140625" defaultRowHeight="12.75"/>
  <cols>
    <col min="1" max="1" width="53.140625" style="1006" customWidth="1"/>
    <col min="2" max="2" width="9.5703125" style="1006" bestFit="1" customWidth="1"/>
    <col min="3" max="3" width="10" style="1006" bestFit="1" customWidth="1"/>
    <col min="4" max="4" width="9" style="1006" bestFit="1" customWidth="1"/>
    <col min="5" max="5" width="9.7109375" style="1006" customWidth="1"/>
    <col min="6" max="6" width="9.85546875" style="1006" bestFit="1" customWidth="1"/>
    <col min="7" max="7" width="9.5703125" style="1006" customWidth="1"/>
    <col min="8" max="8" width="9.5703125" style="1006" bestFit="1" customWidth="1"/>
    <col min="9" max="9" width="10.85546875" style="1006" customWidth="1"/>
    <col min="10" max="10" width="9" style="1006" bestFit="1" customWidth="1"/>
    <col min="11" max="11" width="9.85546875" style="1006" customWidth="1"/>
    <col min="12" max="12" width="9.85546875" style="1006" bestFit="1" customWidth="1"/>
    <col min="13" max="16384" width="9.140625" style="1006"/>
  </cols>
  <sheetData>
    <row r="1" spans="1:13">
      <c r="I1" s="1" t="s">
        <v>867</v>
      </c>
    </row>
    <row r="2" spans="1:13" ht="15.75">
      <c r="A2" s="1909" t="s">
        <v>846</v>
      </c>
      <c r="B2" s="1909"/>
      <c r="C2" s="1909"/>
      <c r="D2" s="1909"/>
      <c r="E2" s="1909"/>
      <c r="F2" s="1909"/>
      <c r="G2" s="1909"/>
      <c r="H2" s="1074"/>
      <c r="I2" s="1074"/>
      <c r="J2" s="1074"/>
    </row>
    <row r="3" spans="1:13" ht="15.6" customHeight="1">
      <c r="A3" s="1787" t="s">
        <v>845</v>
      </c>
      <c r="B3" s="1787"/>
      <c r="C3" s="1787"/>
      <c r="D3" s="1787"/>
      <c r="E3" s="1787"/>
      <c r="F3" s="1787"/>
      <c r="G3" s="1787"/>
      <c r="H3" s="1774"/>
      <c r="I3" s="1774"/>
      <c r="J3" s="1774"/>
    </row>
    <row r="4" spans="1:13">
      <c r="J4" s="1006" t="s">
        <v>529</v>
      </c>
    </row>
    <row r="5" spans="1:13" ht="10.5" customHeight="1"/>
    <row r="6" spans="1:13" ht="12.75" customHeight="1">
      <c r="A6" s="1007"/>
      <c r="B6" s="1906" t="s">
        <v>336</v>
      </c>
      <c r="C6" s="1907"/>
      <c r="D6" s="1907"/>
      <c r="E6" s="1907"/>
      <c r="F6" s="1907"/>
      <c r="G6" s="1908"/>
      <c r="H6" s="1906" t="s">
        <v>933</v>
      </c>
      <c r="I6" s="1907"/>
      <c r="J6" s="1907"/>
      <c r="K6" s="1907"/>
      <c r="L6" s="1907"/>
      <c r="M6" s="1908"/>
    </row>
    <row r="7" spans="1:13" ht="33.75">
      <c r="A7" s="1007"/>
      <c r="B7" s="1764" t="s">
        <v>857</v>
      </c>
      <c r="C7" s="1764" t="s">
        <v>490</v>
      </c>
      <c r="D7" s="1764" t="s">
        <v>858</v>
      </c>
      <c r="E7" s="1764" t="s">
        <v>859</v>
      </c>
      <c r="F7" s="1764" t="s">
        <v>860</v>
      </c>
      <c r="G7" s="1764" t="s">
        <v>535</v>
      </c>
      <c r="H7" s="1764" t="s">
        <v>857</v>
      </c>
      <c r="I7" s="1764" t="s">
        <v>490</v>
      </c>
      <c r="J7" s="1764" t="s">
        <v>858</v>
      </c>
      <c r="K7" s="1764" t="s">
        <v>859</v>
      </c>
      <c r="L7" s="1764" t="s">
        <v>860</v>
      </c>
      <c r="M7" s="1764" t="s">
        <v>535</v>
      </c>
    </row>
    <row r="8" spans="1:13" ht="36">
      <c r="A8" s="1762" t="s">
        <v>855</v>
      </c>
      <c r="B8" s="1779">
        <f t="shared" ref="B8:F20" si="0">H8+B27+H27+B46+H46</f>
        <v>17210</v>
      </c>
      <c r="C8" s="1779">
        <f t="shared" si="0"/>
        <v>13868</v>
      </c>
      <c r="D8" s="1779">
        <f t="shared" si="0"/>
        <v>0</v>
      </c>
      <c r="E8" s="1779">
        <f t="shared" si="0"/>
        <v>0</v>
      </c>
      <c r="F8" s="1779">
        <f t="shared" si="0"/>
        <v>0</v>
      </c>
      <c r="G8" s="1779">
        <f t="shared" ref="G8:G20" si="1">SUM(B8:F8)</f>
        <v>31078</v>
      </c>
      <c r="H8" s="1779">
        <v>3640</v>
      </c>
      <c r="I8" s="1779"/>
      <c r="J8" s="1779"/>
      <c r="K8" s="1779"/>
      <c r="L8" s="1779"/>
      <c r="M8" s="1779">
        <f t="shared" ref="M8:M20" si="2">SUM(H8:L8)</f>
        <v>3640</v>
      </c>
    </row>
    <row r="9" spans="1:13" ht="24">
      <c r="A9" s="1762" t="s">
        <v>849</v>
      </c>
      <c r="B9" s="1779">
        <f t="shared" si="0"/>
        <v>0</v>
      </c>
      <c r="C9" s="1779">
        <f t="shared" si="0"/>
        <v>0</v>
      </c>
      <c r="D9" s="1779">
        <f t="shared" si="0"/>
        <v>0</v>
      </c>
      <c r="E9" s="1779">
        <f t="shared" si="0"/>
        <v>0</v>
      </c>
      <c r="F9" s="1779">
        <f t="shared" si="0"/>
        <v>54999</v>
      </c>
      <c r="G9" s="1779">
        <f t="shared" si="1"/>
        <v>54999</v>
      </c>
      <c r="H9" s="1779"/>
      <c r="I9" s="1779"/>
      <c r="J9" s="1779"/>
      <c r="K9" s="1779"/>
      <c r="L9" s="1779">
        <v>2583</v>
      </c>
      <c r="M9" s="1779">
        <f t="shared" si="2"/>
        <v>2583</v>
      </c>
    </row>
    <row r="10" spans="1:13">
      <c r="A10" s="1762" t="s">
        <v>850</v>
      </c>
      <c r="B10" s="1779">
        <f t="shared" si="0"/>
        <v>18194</v>
      </c>
      <c r="C10" s="1779">
        <f t="shared" si="0"/>
        <v>36728</v>
      </c>
      <c r="D10" s="1779">
        <f t="shared" si="0"/>
        <v>58824</v>
      </c>
      <c r="E10" s="1779">
        <f t="shared" si="0"/>
        <v>0</v>
      </c>
      <c r="F10" s="1779">
        <f t="shared" si="0"/>
        <v>86175</v>
      </c>
      <c r="G10" s="1779">
        <f t="shared" si="1"/>
        <v>199921</v>
      </c>
      <c r="H10" s="1779">
        <v>4982</v>
      </c>
      <c r="I10" s="1779"/>
      <c r="J10" s="1779">
        <v>1546</v>
      </c>
      <c r="K10" s="1779"/>
      <c r="L10" s="1779">
        <v>1429</v>
      </c>
      <c r="M10" s="1779">
        <f t="shared" si="2"/>
        <v>7957</v>
      </c>
    </row>
    <row r="11" spans="1:13" ht="36">
      <c r="A11" s="1762" t="s">
        <v>847</v>
      </c>
      <c r="B11" s="1779">
        <f t="shared" si="0"/>
        <v>0</v>
      </c>
      <c r="C11" s="1779">
        <f t="shared" si="0"/>
        <v>0</v>
      </c>
      <c r="D11" s="1779">
        <f t="shared" si="0"/>
        <v>0</v>
      </c>
      <c r="E11" s="1779">
        <f t="shared" si="0"/>
        <v>0</v>
      </c>
      <c r="F11" s="1779">
        <f t="shared" si="0"/>
        <v>290995</v>
      </c>
      <c r="G11" s="1779">
        <f t="shared" si="1"/>
        <v>290995</v>
      </c>
      <c r="H11" s="1779"/>
      <c r="I11" s="1779"/>
      <c r="J11" s="1779"/>
      <c r="K11" s="1779"/>
      <c r="L11" s="1779">
        <v>19127</v>
      </c>
      <c r="M11" s="1779">
        <f t="shared" si="2"/>
        <v>19127</v>
      </c>
    </row>
    <row r="12" spans="1:13" ht="24">
      <c r="A12" s="1762" t="s">
        <v>851</v>
      </c>
      <c r="B12" s="1779">
        <f t="shared" si="0"/>
        <v>0</v>
      </c>
      <c r="C12" s="1779">
        <f t="shared" si="0"/>
        <v>0</v>
      </c>
      <c r="D12" s="1779">
        <f t="shared" si="0"/>
        <v>0</v>
      </c>
      <c r="E12" s="1779">
        <f t="shared" si="0"/>
        <v>0</v>
      </c>
      <c r="F12" s="1779">
        <f t="shared" si="0"/>
        <v>300508</v>
      </c>
      <c r="G12" s="1779">
        <f t="shared" si="1"/>
        <v>300508</v>
      </c>
      <c r="H12" s="1779"/>
      <c r="I12" s="1779"/>
      <c r="J12" s="1779"/>
      <c r="K12" s="1779"/>
      <c r="L12" s="1779">
        <v>287819</v>
      </c>
      <c r="M12" s="1779">
        <f t="shared" si="2"/>
        <v>287819</v>
      </c>
    </row>
    <row r="13" spans="1:13" ht="24">
      <c r="A13" s="1762" t="s">
        <v>852</v>
      </c>
      <c r="B13" s="1779">
        <f t="shared" si="0"/>
        <v>0</v>
      </c>
      <c r="C13" s="1779">
        <f t="shared" si="0"/>
        <v>0</v>
      </c>
      <c r="D13" s="1779">
        <f t="shared" si="0"/>
        <v>0</v>
      </c>
      <c r="E13" s="1779">
        <f t="shared" si="0"/>
        <v>0</v>
      </c>
      <c r="F13" s="1779">
        <f t="shared" si="0"/>
        <v>450107</v>
      </c>
      <c r="G13" s="1779">
        <f t="shared" si="1"/>
        <v>450107</v>
      </c>
      <c r="H13" s="1779"/>
      <c r="I13" s="1779"/>
      <c r="J13" s="1779"/>
      <c r="K13" s="1779"/>
      <c r="L13" s="1779">
        <v>29341</v>
      </c>
      <c r="M13" s="1779">
        <f t="shared" si="2"/>
        <v>29341</v>
      </c>
    </row>
    <row r="14" spans="1:13">
      <c r="A14" s="1762" t="s">
        <v>853</v>
      </c>
      <c r="B14" s="1779">
        <f t="shared" si="0"/>
        <v>0</v>
      </c>
      <c r="C14" s="1779">
        <f t="shared" si="0"/>
        <v>0</v>
      </c>
      <c r="D14" s="1779">
        <f t="shared" si="0"/>
        <v>0</v>
      </c>
      <c r="E14" s="1779">
        <f t="shared" si="0"/>
        <v>0</v>
      </c>
      <c r="F14" s="1779">
        <f t="shared" si="0"/>
        <v>496608</v>
      </c>
      <c r="G14" s="1779">
        <f t="shared" si="1"/>
        <v>496608</v>
      </c>
      <c r="H14" s="1779"/>
      <c r="I14" s="1779"/>
      <c r="J14" s="1779"/>
      <c r="K14" s="1779"/>
      <c r="L14" s="1779">
        <v>25518</v>
      </c>
      <c r="M14" s="1779">
        <f t="shared" si="2"/>
        <v>25518</v>
      </c>
    </row>
    <row r="15" spans="1:13">
      <c r="A15" s="1762" t="s">
        <v>930</v>
      </c>
      <c r="B15" s="1779">
        <f t="shared" si="0"/>
        <v>0</v>
      </c>
      <c r="C15" s="1779">
        <f t="shared" si="0"/>
        <v>0</v>
      </c>
      <c r="D15" s="1779">
        <f t="shared" si="0"/>
        <v>0</v>
      </c>
      <c r="E15" s="1779">
        <f t="shared" si="0"/>
        <v>0</v>
      </c>
      <c r="F15" s="1779">
        <f t="shared" si="0"/>
        <v>214500</v>
      </c>
      <c r="G15" s="1779">
        <f t="shared" si="1"/>
        <v>214500</v>
      </c>
      <c r="H15" s="1779"/>
      <c r="I15" s="1779"/>
      <c r="J15" s="1779"/>
      <c r="K15" s="1779"/>
      <c r="L15" s="1779"/>
      <c r="M15" s="1779"/>
    </row>
    <row r="16" spans="1:13" ht="14.25" customHeight="1">
      <c r="A16" s="1762" t="s">
        <v>830</v>
      </c>
      <c r="B16" s="1779">
        <f t="shared" si="0"/>
        <v>0</v>
      </c>
      <c r="C16" s="1779">
        <f t="shared" si="0"/>
        <v>0</v>
      </c>
      <c r="D16" s="1779">
        <f t="shared" si="0"/>
        <v>0</v>
      </c>
      <c r="E16" s="1779">
        <f t="shared" si="0"/>
        <v>0</v>
      </c>
      <c r="F16" s="1779">
        <f t="shared" si="0"/>
        <v>411095</v>
      </c>
      <c r="G16" s="1779">
        <f t="shared" si="1"/>
        <v>411095</v>
      </c>
      <c r="H16" s="1779"/>
      <c r="I16" s="1779"/>
      <c r="J16" s="1779"/>
      <c r="K16" s="1779"/>
      <c r="L16" s="1779">
        <v>5080</v>
      </c>
      <c r="M16" s="1779">
        <f t="shared" si="2"/>
        <v>5080</v>
      </c>
    </row>
    <row r="17" spans="1:13">
      <c r="A17" s="1762" t="s">
        <v>831</v>
      </c>
      <c r="B17" s="1779">
        <f t="shared" si="0"/>
        <v>0</v>
      </c>
      <c r="C17" s="1779">
        <f t="shared" si="0"/>
        <v>3175</v>
      </c>
      <c r="D17" s="1779">
        <f t="shared" si="0"/>
        <v>0</v>
      </c>
      <c r="E17" s="1779">
        <f t="shared" si="0"/>
        <v>0</v>
      </c>
      <c r="F17" s="1779">
        <f t="shared" si="0"/>
        <v>573320</v>
      </c>
      <c r="G17" s="1779">
        <f t="shared" si="1"/>
        <v>576495</v>
      </c>
      <c r="H17" s="1779"/>
      <c r="I17" s="1779"/>
      <c r="J17" s="1779"/>
      <c r="K17" s="1779"/>
      <c r="L17" s="1779">
        <v>953</v>
      </c>
      <c r="M17" s="1779">
        <f t="shared" si="2"/>
        <v>953</v>
      </c>
    </row>
    <row r="18" spans="1:13">
      <c r="A18" s="1763" t="s">
        <v>832</v>
      </c>
      <c r="B18" s="1779">
        <f t="shared" si="0"/>
        <v>0</v>
      </c>
      <c r="C18" s="1779">
        <f t="shared" si="0"/>
        <v>6985</v>
      </c>
      <c r="D18" s="1779">
        <f t="shared" si="0"/>
        <v>0</v>
      </c>
      <c r="E18" s="1779">
        <f t="shared" si="0"/>
        <v>0</v>
      </c>
      <c r="F18" s="1779">
        <f t="shared" si="0"/>
        <v>992997</v>
      </c>
      <c r="G18" s="1779">
        <f t="shared" si="1"/>
        <v>999982</v>
      </c>
      <c r="H18" s="1007"/>
      <c r="I18" s="1007"/>
      <c r="J18" s="1007"/>
      <c r="K18" s="1007"/>
      <c r="L18" s="1779">
        <v>1905</v>
      </c>
      <c r="M18" s="1779">
        <f t="shared" si="2"/>
        <v>1905</v>
      </c>
    </row>
    <row r="19" spans="1:13">
      <c r="A19" s="1763" t="s">
        <v>931</v>
      </c>
      <c r="B19" s="1779">
        <f t="shared" si="0"/>
        <v>0</v>
      </c>
      <c r="C19" s="1779">
        <f t="shared" si="0"/>
        <v>1270</v>
      </c>
      <c r="D19" s="1779">
        <f t="shared" si="0"/>
        <v>0</v>
      </c>
      <c r="E19" s="1779">
        <f t="shared" si="0"/>
        <v>0</v>
      </c>
      <c r="F19" s="1779">
        <f t="shared" si="0"/>
        <v>237230</v>
      </c>
      <c r="G19" s="1779">
        <f t="shared" si="1"/>
        <v>238500</v>
      </c>
      <c r="H19" s="1007"/>
      <c r="I19" s="1007"/>
      <c r="J19" s="1007"/>
      <c r="K19" s="1007"/>
      <c r="L19" s="1779">
        <v>889</v>
      </c>
      <c r="M19" s="1779">
        <f t="shared" si="2"/>
        <v>889</v>
      </c>
    </row>
    <row r="20" spans="1:13">
      <c r="A20" s="1775" t="s">
        <v>566</v>
      </c>
      <c r="B20" s="1779">
        <f t="shared" si="0"/>
        <v>26146</v>
      </c>
      <c r="C20" s="1779">
        <f t="shared" si="0"/>
        <v>48881</v>
      </c>
      <c r="D20" s="1779">
        <f t="shared" si="0"/>
        <v>0</v>
      </c>
      <c r="E20" s="1779">
        <f t="shared" si="0"/>
        <v>0</v>
      </c>
      <c r="F20" s="1779">
        <f t="shared" si="0"/>
        <v>4191</v>
      </c>
      <c r="G20" s="1779">
        <f t="shared" si="1"/>
        <v>79218</v>
      </c>
      <c r="H20" s="1007">
        <v>9918</v>
      </c>
      <c r="I20" s="1007">
        <v>1143</v>
      </c>
      <c r="J20" s="1007"/>
      <c r="K20" s="1007"/>
      <c r="L20" s="1779">
        <v>4191</v>
      </c>
      <c r="M20" s="1779">
        <f t="shared" si="2"/>
        <v>15252</v>
      </c>
    </row>
    <row r="21" spans="1:13" ht="10.5" customHeight="1">
      <c r="A21" s="1170"/>
      <c r="B21" s="1779"/>
      <c r="C21" s="1779"/>
      <c r="D21" s="1779"/>
      <c r="E21" s="1779"/>
      <c r="F21" s="1779"/>
      <c r="G21" s="1007"/>
      <c r="H21" s="1007"/>
      <c r="I21" s="1007"/>
      <c r="J21" s="1007"/>
      <c r="K21" s="1007"/>
      <c r="L21" s="1007"/>
      <c r="M21" s="1007"/>
    </row>
    <row r="22" spans="1:13">
      <c r="A22" s="1782" t="s">
        <v>534</v>
      </c>
      <c r="B22" s="1783">
        <f t="shared" ref="B22:G22" si="3">SUM(B8:B21)</f>
        <v>61550</v>
      </c>
      <c r="C22" s="1783">
        <f t="shared" si="3"/>
        <v>110907</v>
      </c>
      <c r="D22" s="1783">
        <f t="shared" si="3"/>
        <v>58824</v>
      </c>
      <c r="E22" s="1783">
        <f t="shared" si="3"/>
        <v>0</v>
      </c>
      <c r="F22" s="1783">
        <f t="shared" si="3"/>
        <v>4112725</v>
      </c>
      <c r="G22" s="1783">
        <f t="shared" si="3"/>
        <v>4344006</v>
      </c>
      <c r="H22" s="1783">
        <f t="shared" ref="H22:M22" si="4">SUM(H8:H20)</f>
        <v>18540</v>
      </c>
      <c r="I22" s="1783">
        <f t="shared" si="4"/>
        <v>1143</v>
      </c>
      <c r="J22" s="1783">
        <f t="shared" si="4"/>
        <v>1546</v>
      </c>
      <c r="K22" s="1783">
        <f t="shared" si="4"/>
        <v>0</v>
      </c>
      <c r="L22" s="1783">
        <f t="shared" si="4"/>
        <v>378835</v>
      </c>
      <c r="M22" s="1783">
        <f t="shared" si="4"/>
        <v>400064</v>
      </c>
    </row>
    <row r="23" spans="1:13">
      <c r="A23" s="1784"/>
      <c r="B23" s="1788"/>
      <c r="C23" s="1788"/>
      <c r="D23" s="1788"/>
      <c r="E23" s="1788"/>
      <c r="F23" s="1788"/>
      <c r="G23" s="1788"/>
      <c r="H23" s="1788"/>
      <c r="I23" s="1788"/>
      <c r="J23" s="1788"/>
      <c r="K23" s="1789"/>
      <c r="L23" s="1789"/>
      <c r="M23" s="1789"/>
    </row>
    <row r="24" spans="1:13">
      <c r="B24" s="1789"/>
      <c r="C24" s="1789"/>
      <c r="D24" s="1789"/>
      <c r="E24" s="1789"/>
      <c r="F24" s="1789"/>
      <c r="G24" s="1789"/>
      <c r="H24" s="1789"/>
      <c r="I24" s="1789"/>
      <c r="J24" s="1789"/>
      <c r="K24" s="1789"/>
      <c r="L24" s="1789"/>
      <c r="M24" s="1789"/>
    </row>
    <row r="25" spans="1:13" ht="12.75" customHeight="1">
      <c r="A25" s="1007"/>
      <c r="B25" s="1906" t="s">
        <v>861</v>
      </c>
      <c r="C25" s="1907"/>
      <c r="D25" s="1907"/>
      <c r="E25" s="1907"/>
      <c r="F25" s="1907"/>
      <c r="G25" s="1908"/>
      <c r="H25" s="1906" t="s">
        <v>862</v>
      </c>
      <c r="I25" s="1907"/>
      <c r="J25" s="1907"/>
      <c r="K25" s="1907"/>
      <c r="L25" s="1907"/>
      <c r="M25" s="1908"/>
    </row>
    <row r="26" spans="1:13" ht="33.75">
      <c r="A26" s="1007"/>
      <c r="B26" s="1764" t="s">
        <v>857</v>
      </c>
      <c r="C26" s="1764" t="s">
        <v>490</v>
      </c>
      <c r="D26" s="1764" t="s">
        <v>858</v>
      </c>
      <c r="E26" s="1764" t="s">
        <v>859</v>
      </c>
      <c r="F26" s="1764" t="s">
        <v>860</v>
      </c>
      <c r="G26" s="1764" t="s">
        <v>535</v>
      </c>
      <c r="H26" s="1764" t="s">
        <v>857</v>
      </c>
      <c r="I26" s="1764" t="s">
        <v>490</v>
      </c>
      <c r="J26" s="1764" t="s">
        <v>858</v>
      </c>
      <c r="K26" s="1764" t="s">
        <v>859</v>
      </c>
      <c r="L26" s="1764" t="s">
        <v>860</v>
      </c>
      <c r="M26" s="1764" t="s">
        <v>535</v>
      </c>
    </row>
    <row r="27" spans="1:13" ht="36">
      <c r="A27" s="1762" t="s">
        <v>935</v>
      </c>
      <c r="B27" s="1779">
        <v>3972</v>
      </c>
      <c r="C27" s="1779">
        <v>5844</v>
      </c>
      <c r="D27" s="1779"/>
      <c r="E27" s="1779"/>
      <c r="F27" s="1779"/>
      <c r="G27" s="1779">
        <f t="shared" ref="G27:G39" si="5">SUM(B27:F27)</f>
        <v>9816</v>
      </c>
      <c r="H27" s="1779">
        <v>3972</v>
      </c>
      <c r="I27" s="1779">
        <v>3968</v>
      </c>
      <c r="J27" s="1779"/>
      <c r="K27" s="1779"/>
      <c r="L27" s="1779"/>
      <c r="M27" s="1779">
        <f t="shared" ref="M27:M39" si="6">SUM(H27:L27)</f>
        <v>7940</v>
      </c>
    </row>
    <row r="28" spans="1:13" ht="24">
      <c r="A28" s="1762" t="s">
        <v>849</v>
      </c>
      <c r="B28" s="1779"/>
      <c r="C28" s="1779"/>
      <c r="D28" s="1779"/>
      <c r="E28" s="1779"/>
      <c r="F28" s="1779">
        <v>52416</v>
      </c>
      <c r="G28" s="1779">
        <f t="shared" si="5"/>
        <v>52416</v>
      </c>
      <c r="H28" s="1779"/>
      <c r="I28" s="1779"/>
      <c r="J28" s="1779"/>
      <c r="K28" s="1779"/>
      <c r="L28" s="1779"/>
      <c r="M28" s="1779">
        <f t="shared" si="6"/>
        <v>0</v>
      </c>
    </row>
    <row r="29" spans="1:13">
      <c r="A29" s="1762" t="s">
        <v>850</v>
      </c>
      <c r="B29" s="1779">
        <v>5198</v>
      </c>
      <c r="C29" s="1779">
        <v>24638</v>
      </c>
      <c r="D29" s="1779">
        <v>8576</v>
      </c>
      <c r="E29" s="1779"/>
      <c r="F29" s="1779">
        <v>84746</v>
      </c>
      <c r="G29" s="1779">
        <f t="shared" si="5"/>
        <v>123158</v>
      </c>
      <c r="H29" s="1779">
        <v>5198</v>
      </c>
      <c r="I29" s="1779">
        <v>10871</v>
      </c>
      <c r="J29" s="1779">
        <v>28118</v>
      </c>
      <c r="K29" s="1779"/>
      <c r="L29" s="1779"/>
      <c r="M29" s="1779">
        <f t="shared" si="6"/>
        <v>44187</v>
      </c>
    </row>
    <row r="30" spans="1:13" ht="36">
      <c r="A30" s="1762" t="s">
        <v>847</v>
      </c>
      <c r="B30" s="1779"/>
      <c r="C30" s="1779"/>
      <c r="D30" s="1779"/>
      <c r="E30" s="1779"/>
      <c r="F30" s="1779">
        <v>271868</v>
      </c>
      <c r="G30" s="1779">
        <f t="shared" si="5"/>
        <v>271868</v>
      </c>
      <c r="H30" s="1779"/>
      <c r="I30" s="1779"/>
      <c r="J30" s="1779"/>
      <c r="K30" s="1779"/>
      <c r="L30" s="1779"/>
      <c r="M30" s="1779">
        <f t="shared" si="6"/>
        <v>0</v>
      </c>
    </row>
    <row r="31" spans="1:13" ht="24">
      <c r="A31" s="1762" t="s">
        <v>851</v>
      </c>
      <c r="B31" s="1779"/>
      <c r="C31" s="1779"/>
      <c r="D31" s="1779"/>
      <c r="E31" s="1779"/>
      <c r="F31" s="1779">
        <v>12689</v>
      </c>
      <c r="G31" s="1779">
        <f t="shared" si="5"/>
        <v>12689</v>
      </c>
      <c r="H31" s="1779"/>
      <c r="I31" s="1779"/>
      <c r="J31" s="1779"/>
      <c r="K31" s="1779"/>
      <c r="L31" s="1779"/>
      <c r="M31" s="1779">
        <f t="shared" si="6"/>
        <v>0</v>
      </c>
    </row>
    <row r="32" spans="1:13" ht="24">
      <c r="A32" s="1762" t="s">
        <v>852</v>
      </c>
      <c r="B32" s="1779"/>
      <c r="C32" s="1779"/>
      <c r="D32" s="1779"/>
      <c r="E32" s="1779"/>
      <c r="F32" s="1779">
        <v>317252</v>
      </c>
      <c r="G32" s="1779">
        <f t="shared" si="5"/>
        <v>317252</v>
      </c>
      <c r="H32" s="1779"/>
      <c r="I32" s="1779"/>
      <c r="J32" s="1779"/>
      <c r="K32" s="1779"/>
      <c r="L32" s="1779">
        <v>103514</v>
      </c>
      <c r="M32" s="1779">
        <f t="shared" si="6"/>
        <v>103514</v>
      </c>
    </row>
    <row r="33" spans="1:13">
      <c r="A33" s="1762" t="s">
        <v>853</v>
      </c>
      <c r="B33" s="1779"/>
      <c r="C33" s="1779"/>
      <c r="D33" s="1779"/>
      <c r="E33" s="1779"/>
      <c r="F33" s="1779">
        <v>471090</v>
      </c>
      <c r="G33" s="1779">
        <f t="shared" si="5"/>
        <v>471090</v>
      </c>
      <c r="H33" s="1779"/>
      <c r="I33" s="1779"/>
      <c r="J33" s="1779"/>
      <c r="K33" s="1779"/>
      <c r="L33" s="1779"/>
      <c r="M33" s="1779">
        <f t="shared" si="6"/>
        <v>0</v>
      </c>
    </row>
    <row r="34" spans="1:13">
      <c r="A34" s="1762" t="s">
        <v>930</v>
      </c>
      <c r="B34" s="1779"/>
      <c r="C34" s="1779"/>
      <c r="D34" s="1779"/>
      <c r="E34" s="1779"/>
      <c r="F34" s="1779">
        <v>214500</v>
      </c>
      <c r="G34" s="1779">
        <f t="shared" si="5"/>
        <v>214500</v>
      </c>
      <c r="H34" s="1779"/>
      <c r="I34" s="1779"/>
      <c r="J34" s="1779"/>
      <c r="K34" s="1779"/>
      <c r="L34" s="1779"/>
      <c r="M34" s="1779"/>
    </row>
    <row r="35" spans="1:13" ht="17.25" customHeight="1">
      <c r="A35" s="1762" t="s">
        <v>830</v>
      </c>
      <c r="B35" s="1779"/>
      <c r="C35" s="1779"/>
      <c r="D35" s="1779"/>
      <c r="E35" s="1779"/>
      <c r="F35" s="1779">
        <v>124922</v>
      </c>
      <c r="G35" s="1779">
        <f t="shared" si="5"/>
        <v>124922</v>
      </c>
      <c r="H35" s="1779"/>
      <c r="I35" s="1779"/>
      <c r="J35" s="1779"/>
      <c r="K35" s="1779"/>
      <c r="L35" s="1779">
        <v>281093</v>
      </c>
      <c r="M35" s="1779">
        <f t="shared" si="6"/>
        <v>281093</v>
      </c>
    </row>
    <row r="36" spans="1:13">
      <c r="A36" s="1762" t="s">
        <v>831</v>
      </c>
      <c r="B36" s="1779"/>
      <c r="C36" s="1779">
        <v>1588</v>
      </c>
      <c r="D36" s="1779"/>
      <c r="E36" s="1779"/>
      <c r="F36" s="1779">
        <v>39901</v>
      </c>
      <c r="G36" s="1779">
        <f t="shared" si="5"/>
        <v>41489</v>
      </c>
      <c r="H36" s="1779"/>
      <c r="I36" s="1779">
        <v>1587</v>
      </c>
      <c r="J36" s="1779"/>
      <c r="K36" s="1779"/>
      <c r="L36" s="1779">
        <v>528003</v>
      </c>
      <c r="M36" s="1779">
        <f t="shared" si="6"/>
        <v>529590</v>
      </c>
    </row>
    <row r="37" spans="1:13">
      <c r="A37" s="1763" t="s">
        <v>832</v>
      </c>
      <c r="B37" s="1779"/>
      <c r="C37" s="1779"/>
      <c r="D37" s="1779"/>
      <c r="E37" s="1779"/>
      <c r="F37" s="1779">
        <v>83733</v>
      </c>
      <c r="G37" s="1779">
        <f t="shared" si="5"/>
        <v>83733</v>
      </c>
      <c r="H37" s="1007"/>
      <c r="I37" s="1007">
        <v>6985</v>
      </c>
      <c r="J37" s="1007"/>
      <c r="K37" s="1007"/>
      <c r="L37" s="1779">
        <v>907359</v>
      </c>
      <c r="M37" s="1779">
        <f t="shared" si="6"/>
        <v>914344</v>
      </c>
    </row>
    <row r="38" spans="1:13">
      <c r="A38" s="1763" t="s">
        <v>931</v>
      </c>
      <c r="B38" s="1779"/>
      <c r="C38" s="1779"/>
      <c r="D38" s="1779"/>
      <c r="E38" s="1779"/>
      <c r="F38" s="1779">
        <v>13479</v>
      </c>
      <c r="G38" s="1779">
        <f t="shared" si="5"/>
        <v>13479</v>
      </c>
      <c r="H38" s="1007"/>
      <c r="I38" s="1007">
        <v>1270</v>
      </c>
      <c r="J38" s="1007"/>
      <c r="K38" s="1007"/>
      <c r="L38" s="1779">
        <v>164465</v>
      </c>
      <c r="M38" s="1779">
        <f t="shared" si="6"/>
        <v>165735</v>
      </c>
    </row>
    <row r="39" spans="1:13">
      <c r="A39" s="1775" t="s">
        <v>566</v>
      </c>
      <c r="B39" s="1779">
        <v>5410</v>
      </c>
      <c r="C39" s="1779">
        <v>23560</v>
      </c>
      <c r="D39" s="1779"/>
      <c r="E39" s="1779"/>
      <c r="F39" s="1779"/>
      <c r="G39" s="1779">
        <f t="shared" si="5"/>
        <v>28970</v>
      </c>
      <c r="H39" s="1007">
        <v>5409</v>
      </c>
      <c r="I39" s="1007">
        <v>12089</v>
      </c>
      <c r="J39" s="1007"/>
      <c r="K39" s="1007"/>
      <c r="L39" s="1779"/>
      <c r="M39" s="1779">
        <f t="shared" si="6"/>
        <v>17498</v>
      </c>
    </row>
    <row r="40" spans="1:13" ht="10.5" customHeight="1">
      <c r="A40" s="1170"/>
      <c r="B40" s="1779"/>
      <c r="C40" s="1779"/>
      <c r="D40" s="1779"/>
      <c r="E40" s="1779"/>
      <c r="F40" s="1779"/>
      <c r="G40" s="1007"/>
      <c r="H40" s="1007"/>
      <c r="I40" s="1007"/>
      <c r="J40" s="1007"/>
      <c r="K40" s="1007"/>
      <c r="L40" s="1007"/>
      <c r="M40" s="1007"/>
    </row>
    <row r="41" spans="1:13">
      <c r="A41" s="1782" t="s">
        <v>534</v>
      </c>
      <c r="B41" s="1783">
        <f t="shared" ref="B41:G41" si="7">SUM(B27:B40)</f>
        <v>14580</v>
      </c>
      <c r="C41" s="1783">
        <f t="shared" si="7"/>
        <v>55630</v>
      </c>
      <c r="D41" s="1783">
        <f t="shared" si="7"/>
        <v>8576</v>
      </c>
      <c r="E41" s="1783">
        <f t="shared" si="7"/>
        <v>0</v>
      </c>
      <c r="F41" s="1783">
        <f t="shared" si="7"/>
        <v>1686596</v>
      </c>
      <c r="G41" s="1783">
        <f t="shared" si="7"/>
        <v>1765382</v>
      </c>
      <c r="H41" s="1783">
        <f t="shared" ref="H41:M41" si="8">SUM(H27:H39)</f>
        <v>14579</v>
      </c>
      <c r="I41" s="1783">
        <f t="shared" si="8"/>
        <v>36770</v>
      </c>
      <c r="J41" s="1783">
        <f t="shared" si="8"/>
        <v>28118</v>
      </c>
      <c r="K41" s="1783">
        <f t="shared" si="8"/>
        <v>0</v>
      </c>
      <c r="L41" s="1783">
        <f t="shared" si="8"/>
        <v>1984434</v>
      </c>
      <c r="M41" s="1783">
        <f t="shared" si="8"/>
        <v>2063901</v>
      </c>
    </row>
    <row r="42" spans="1:13" ht="13.5" customHeight="1">
      <c r="A42" s="1784" t="s">
        <v>856</v>
      </c>
      <c r="B42" s="1789"/>
      <c r="C42" s="1789"/>
      <c r="D42" s="1789"/>
      <c r="E42" s="1789"/>
      <c r="F42" s="1789"/>
      <c r="G42" s="1789"/>
      <c r="H42" s="1789"/>
      <c r="I42" s="1789"/>
      <c r="J42" s="1789"/>
      <c r="K42" s="1789"/>
      <c r="L42" s="1789"/>
      <c r="M42" s="1789"/>
    </row>
    <row r="43" spans="1:13">
      <c r="B43" s="1789"/>
      <c r="C43" s="1789"/>
      <c r="D43" s="1789"/>
      <c r="E43" s="1789"/>
      <c r="F43" s="1789"/>
      <c r="G43" s="1789"/>
      <c r="H43" s="1789"/>
      <c r="I43" s="1789"/>
      <c r="J43" s="1789"/>
      <c r="K43" s="1789"/>
      <c r="L43" s="1789"/>
      <c r="M43" s="1789"/>
    </row>
    <row r="44" spans="1:13">
      <c r="A44" s="1007"/>
      <c r="B44" s="1906" t="s">
        <v>863</v>
      </c>
      <c r="C44" s="1907"/>
      <c r="D44" s="1907"/>
      <c r="E44" s="1907"/>
      <c r="F44" s="1907"/>
      <c r="G44" s="1908"/>
      <c r="H44" s="1906" t="s">
        <v>864</v>
      </c>
      <c r="I44" s="1907"/>
      <c r="J44" s="1907"/>
      <c r="K44" s="1907"/>
      <c r="L44" s="1907"/>
      <c r="M44" s="1908"/>
    </row>
    <row r="45" spans="1:13" ht="33.75">
      <c r="A45" s="1007"/>
      <c r="B45" s="1764" t="s">
        <v>857</v>
      </c>
      <c r="C45" s="1764" t="s">
        <v>490</v>
      </c>
      <c r="D45" s="1764" t="s">
        <v>858</v>
      </c>
      <c r="E45" s="1764" t="s">
        <v>859</v>
      </c>
      <c r="F45" s="1764" t="s">
        <v>860</v>
      </c>
      <c r="G45" s="1764" t="s">
        <v>535</v>
      </c>
      <c r="H45" s="1764" t="s">
        <v>857</v>
      </c>
      <c r="I45" s="1764" t="s">
        <v>490</v>
      </c>
      <c r="J45" s="1764" t="s">
        <v>858</v>
      </c>
      <c r="K45" s="1764" t="s">
        <v>859</v>
      </c>
      <c r="L45" s="1764" t="s">
        <v>860</v>
      </c>
      <c r="M45" s="1764" t="s">
        <v>535</v>
      </c>
    </row>
    <row r="46" spans="1:13" ht="36">
      <c r="A46" s="1762" t="s">
        <v>855</v>
      </c>
      <c r="B46" s="1779">
        <v>3972</v>
      </c>
      <c r="C46" s="1779">
        <v>3968</v>
      </c>
      <c r="D46" s="1779"/>
      <c r="E46" s="1779"/>
      <c r="F46" s="1779"/>
      <c r="G46" s="1779">
        <f t="shared" ref="G46:G58" si="9">SUM(B46:F46)</f>
        <v>7940</v>
      </c>
      <c r="H46" s="1779">
        <v>1654</v>
      </c>
      <c r="I46" s="1779">
        <v>88</v>
      </c>
      <c r="J46" s="1779"/>
      <c r="K46" s="1779"/>
      <c r="L46" s="1779"/>
      <c r="M46" s="1779">
        <f t="shared" ref="M46:M58" si="10">SUM(H46:L46)</f>
        <v>1742</v>
      </c>
    </row>
    <row r="47" spans="1:13" ht="24">
      <c r="A47" s="1762" t="s">
        <v>849</v>
      </c>
      <c r="B47" s="1779"/>
      <c r="C47" s="1779"/>
      <c r="D47" s="1779"/>
      <c r="E47" s="1779"/>
      <c r="F47" s="1779"/>
      <c r="G47" s="1779">
        <f t="shared" si="9"/>
        <v>0</v>
      </c>
      <c r="H47" s="1779"/>
      <c r="I47" s="1779"/>
      <c r="J47" s="1779"/>
      <c r="K47" s="1779"/>
      <c r="L47" s="1779"/>
      <c r="M47" s="1779">
        <f t="shared" si="10"/>
        <v>0</v>
      </c>
    </row>
    <row r="48" spans="1:13">
      <c r="A48" s="1762" t="s">
        <v>850</v>
      </c>
      <c r="B48" s="1779">
        <v>2816</v>
      </c>
      <c r="C48" s="1779">
        <v>1219</v>
      </c>
      <c r="D48" s="1779">
        <v>20584</v>
      </c>
      <c r="E48" s="1779"/>
      <c r="F48" s="1779"/>
      <c r="G48" s="1779">
        <f t="shared" si="9"/>
        <v>24619</v>
      </c>
      <c r="H48" s="1779"/>
      <c r="I48" s="1779"/>
      <c r="J48" s="1779"/>
      <c r="K48" s="1779"/>
      <c r="L48" s="1779"/>
      <c r="M48" s="1779">
        <f t="shared" si="10"/>
        <v>0</v>
      </c>
    </row>
    <row r="49" spans="1:13" ht="36">
      <c r="A49" s="1762" t="s">
        <v>847</v>
      </c>
      <c r="B49" s="1779"/>
      <c r="C49" s="1779"/>
      <c r="D49" s="1779"/>
      <c r="E49" s="1779"/>
      <c r="F49" s="1779"/>
      <c r="G49" s="1779">
        <f t="shared" si="9"/>
        <v>0</v>
      </c>
      <c r="H49" s="1779"/>
      <c r="I49" s="1779"/>
      <c r="J49" s="1779"/>
      <c r="K49" s="1779"/>
      <c r="L49" s="1779"/>
      <c r="M49" s="1779">
        <f t="shared" si="10"/>
        <v>0</v>
      </c>
    </row>
    <row r="50" spans="1:13" ht="24">
      <c r="A50" s="1762" t="s">
        <v>851</v>
      </c>
      <c r="B50" s="1779"/>
      <c r="C50" s="1779"/>
      <c r="D50" s="1779"/>
      <c r="E50" s="1779"/>
      <c r="F50" s="1779"/>
      <c r="G50" s="1779">
        <f t="shared" si="9"/>
        <v>0</v>
      </c>
      <c r="H50" s="1779"/>
      <c r="I50" s="1779"/>
      <c r="J50" s="1779"/>
      <c r="K50" s="1779"/>
      <c r="L50" s="1779"/>
      <c r="M50" s="1779">
        <f t="shared" si="10"/>
        <v>0</v>
      </c>
    </row>
    <row r="51" spans="1:13" ht="24">
      <c r="A51" s="1762" t="s">
        <v>852</v>
      </c>
      <c r="B51" s="1779"/>
      <c r="C51" s="1779"/>
      <c r="D51" s="1779"/>
      <c r="E51" s="1779"/>
      <c r="F51" s="1779"/>
      <c r="G51" s="1779">
        <f t="shared" si="9"/>
        <v>0</v>
      </c>
      <c r="H51" s="1779"/>
      <c r="I51" s="1779"/>
      <c r="J51" s="1779"/>
      <c r="K51" s="1779"/>
      <c r="L51" s="1779"/>
      <c r="M51" s="1779">
        <f t="shared" si="10"/>
        <v>0</v>
      </c>
    </row>
    <row r="52" spans="1:13">
      <c r="A52" s="1762" t="s">
        <v>853</v>
      </c>
      <c r="B52" s="1779"/>
      <c r="C52" s="1779"/>
      <c r="D52" s="1779"/>
      <c r="E52" s="1779"/>
      <c r="F52" s="1779"/>
      <c r="G52" s="1779">
        <f t="shared" si="9"/>
        <v>0</v>
      </c>
      <c r="H52" s="1779"/>
      <c r="I52" s="1779"/>
      <c r="J52" s="1779"/>
      <c r="K52" s="1779"/>
      <c r="L52" s="1779"/>
      <c r="M52" s="1779">
        <f t="shared" si="10"/>
        <v>0</v>
      </c>
    </row>
    <row r="53" spans="1:13">
      <c r="A53" s="1762" t="s">
        <v>930</v>
      </c>
      <c r="B53" s="1779"/>
      <c r="C53" s="1779"/>
      <c r="D53" s="1779"/>
      <c r="E53" s="1779"/>
      <c r="F53" s="1779"/>
      <c r="G53" s="1779"/>
      <c r="H53" s="1779"/>
      <c r="I53" s="1779"/>
      <c r="J53" s="1779"/>
      <c r="K53" s="1779"/>
      <c r="L53" s="1779"/>
      <c r="M53" s="1779"/>
    </row>
    <row r="54" spans="1:13" ht="24">
      <c r="A54" s="1762" t="s">
        <v>830</v>
      </c>
      <c r="B54" s="1779"/>
      <c r="C54" s="1779"/>
      <c r="D54" s="1779"/>
      <c r="E54" s="1779"/>
      <c r="F54" s="1779"/>
      <c r="G54" s="1779">
        <f t="shared" si="9"/>
        <v>0</v>
      </c>
      <c r="H54" s="1779"/>
      <c r="I54" s="1779"/>
      <c r="J54" s="1779"/>
      <c r="K54" s="1779"/>
      <c r="L54" s="1779"/>
      <c r="M54" s="1779">
        <f t="shared" si="10"/>
        <v>0</v>
      </c>
    </row>
    <row r="55" spans="1:13">
      <c r="A55" s="1762" t="s">
        <v>831</v>
      </c>
      <c r="B55" s="1779"/>
      <c r="C55" s="1779"/>
      <c r="D55" s="1779"/>
      <c r="E55" s="1779"/>
      <c r="F55" s="1779">
        <v>4463</v>
      </c>
      <c r="G55" s="1779">
        <f t="shared" si="9"/>
        <v>4463</v>
      </c>
      <c r="H55" s="1779"/>
      <c r="I55" s="1779"/>
      <c r="J55" s="1779"/>
      <c r="K55" s="1779"/>
      <c r="L55" s="1779"/>
      <c r="M55" s="1779">
        <f t="shared" si="10"/>
        <v>0</v>
      </c>
    </row>
    <row r="56" spans="1:13">
      <c r="A56" s="1763" t="s">
        <v>832</v>
      </c>
      <c r="B56" s="1779"/>
      <c r="C56" s="1779"/>
      <c r="D56" s="1779"/>
      <c r="E56" s="1779"/>
      <c r="F56" s="1779"/>
      <c r="G56" s="1779">
        <f t="shared" si="9"/>
        <v>0</v>
      </c>
      <c r="H56" s="1007"/>
      <c r="I56" s="1007"/>
      <c r="J56" s="1007"/>
      <c r="K56" s="1007"/>
      <c r="L56" s="1779"/>
      <c r="M56" s="1779">
        <f t="shared" si="10"/>
        <v>0</v>
      </c>
    </row>
    <row r="57" spans="1:13">
      <c r="A57" s="1763" t="s">
        <v>931</v>
      </c>
      <c r="B57" s="1779"/>
      <c r="C57" s="1779"/>
      <c r="D57" s="1779"/>
      <c r="E57" s="1779"/>
      <c r="F57" s="1779">
        <v>58397</v>
      </c>
      <c r="G57" s="1779">
        <f t="shared" si="9"/>
        <v>58397</v>
      </c>
      <c r="H57" s="1007"/>
      <c r="I57" s="1007"/>
      <c r="J57" s="1007"/>
      <c r="K57" s="1007"/>
      <c r="L57" s="1779"/>
      <c r="M57" s="1779"/>
    </row>
    <row r="58" spans="1:13">
      <c r="A58" s="1775" t="s">
        <v>566</v>
      </c>
      <c r="B58" s="1779">
        <v>5409</v>
      </c>
      <c r="C58" s="1779">
        <v>12089</v>
      </c>
      <c r="D58" s="1779"/>
      <c r="E58" s="1779"/>
      <c r="F58" s="1779"/>
      <c r="G58" s="1779">
        <f t="shared" si="9"/>
        <v>17498</v>
      </c>
      <c r="H58" s="1007"/>
      <c r="I58" s="1007"/>
      <c r="J58" s="1007"/>
      <c r="K58" s="1007"/>
      <c r="L58" s="1779"/>
      <c r="M58" s="1779">
        <f t="shared" si="10"/>
        <v>0</v>
      </c>
    </row>
    <row r="59" spans="1:13">
      <c r="A59" s="1170"/>
      <c r="B59" s="1779"/>
      <c r="C59" s="1779"/>
      <c r="D59" s="1779"/>
      <c r="E59" s="1779"/>
      <c r="F59" s="1779"/>
      <c r="G59" s="1007"/>
      <c r="H59" s="1007"/>
      <c r="I59" s="1007"/>
      <c r="J59" s="1007"/>
      <c r="K59" s="1007"/>
      <c r="L59" s="1007"/>
      <c r="M59" s="1007"/>
    </row>
    <row r="60" spans="1:13">
      <c r="A60" s="1782" t="s">
        <v>534</v>
      </c>
      <c r="B60" s="1783">
        <f t="shared" ref="B60:G60" si="11">SUM(B46:B59)</f>
        <v>12197</v>
      </c>
      <c r="C60" s="1783">
        <f t="shared" si="11"/>
        <v>17276</v>
      </c>
      <c r="D60" s="1783">
        <f t="shared" si="11"/>
        <v>20584</v>
      </c>
      <c r="E60" s="1783">
        <f t="shared" si="11"/>
        <v>0</v>
      </c>
      <c r="F60" s="1783">
        <f t="shared" si="11"/>
        <v>62860</v>
      </c>
      <c r="G60" s="1783">
        <f t="shared" si="11"/>
        <v>112917</v>
      </c>
      <c r="H60" s="1783">
        <f t="shared" ref="H60:M60" si="12">SUM(H46:H58)</f>
        <v>1654</v>
      </c>
      <c r="I60" s="1783">
        <f t="shared" si="12"/>
        <v>88</v>
      </c>
      <c r="J60" s="1783">
        <f t="shared" si="12"/>
        <v>0</v>
      </c>
      <c r="K60" s="1783">
        <f t="shared" si="12"/>
        <v>0</v>
      </c>
      <c r="L60" s="1783">
        <f t="shared" si="12"/>
        <v>0</v>
      </c>
      <c r="M60" s="1783">
        <f t="shared" si="12"/>
        <v>1742</v>
      </c>
    </row>
    <row r="61" spans="1:13" ht="22.5">
      <c r="A61" s="1784" t="s">
        <v>856</v>
      </c>
    </row>
  </sheetData>
  <mergeCells count="7">
    <mergeCell ref="B44:G44"/>
    <mergeCell ref="H44:M44"/>
    <mergeCell ref="A2:G2"/>
    <mergeCell ref="B6:G6"/>
    <mergeCell ref="H6:M6"/>
    <mergeCell ref="B25:G25"/>
    <mergeCell ref="H25:M25"/>
  </mergeCells>
  <pageMargins left="0.55118110236220474" right="0.55118110236220474" top="0.59055118110236227" bottom="0.59055118110236227" header="0" footer="0"/>
  <pageSetup paperSize="9" scale="70" firstPageNumber="47" orientation="landscape" useFirstPageNumber="1" r:id="rId1"/>
  <headerFooter alignWithMargins="0">
    <oddHeader>&amp;R&amp;P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4:C39"/>
  <sheetViews>
    <sheetView topLeftCell="A19" workbookViewId="0">
      <selection activeCell="L46" sqref="L46"/>
    </sheetView>
  </sheetViews>
  <sheetFormatPr defaultColWidth="9.140625" defaultRowHeight="12.75"/>
  <cols>
    <col min="1" max="1" width="68.140625" style="1182" customWidth="1"/>
    <col min="2" max="2" width="16.85546875" style="1182" customWidth="1"/>
    <col min="3" max="3" width="14.140625" style="1182" customWidth="1"/>
    <col min="4" max="16384" width="9.140625" style="1182"/>
  </cols>
  <sheetData>
    <row r="4" spans="1:2">
      <c r="A4" s="1180" t="s">
        <v>869</v>
      </c>
      <c r="B4" s="1181"/>
    </row>
    <row r="5" spans="1:2">
      <c r="A5" s="1910" t="s">
        <v>366</v>
      </c>
      <c r="B5" s="1910"/>
    </row>
    <row r="6" spans="1:2">
      <c r="A6" s="1910" t="s">
        <v>922</v>
      </c>
      <c r="B6" s="1910"/>
    </row>
    <row r="7" spans="1:2">
      <c r="A7" s="1181"/>
      <c r="B7" s="1180" t="s">
        <v>367</v>
      </c>
    </row>
    <row r="8" spans="1:2">
      <c r="A8" s="1183" t="s">
        <v>368</v>
      </c>
      <c r="B8" s="1183" t="s">
        <v>369</v>
      </c>
    </row>
    <row r="9" spans="1:2">
      <c r="A9" s="1184" t="s">
        <v>448</v>
      </c>
      <c r="B9" s="1185">
        <v>804000</v>
      </c>
    </row>
    <row r="10" spans="1:2" ht="27.75" customHeight="1">
      <c r="A10" s="1186" t="s">
        <v>370</v>
      </c>
      <c r="B10" s="1187">
        <v>60000</v>
      </c>
    </row>
    <row r="11" spans="1:2">
      <c r="A11" s="1184" t="s">
        <v>371</v>
      </c>
      <c r="B11" s="1185"/>
    </row>
    <row r="12" spans="1:2">
      <c r="A12" s="1184" t="s">
        <v>372</v>
      </c>
      <c r="B12" s="1185"/>
    </row>
    <row r="13" spans="1:2">
      <c r="A13" s="1184" t="s">
        <v>373</v>
      </c>
      <c r="B13" s="1185"/>
    </row>
    <row r="14" spans="1:2">
      <c r="A14" s="1184" t="s">
        <v>374</v>
      </c>
      <c r="B14" s="1185"/>
    </row>
    <row r="15" spans="1:2">
      <c r="A15" s="1184" t="s">
        <v>375</v>
      </c>
      <c r="B15" s="1185"/>
    </row>
    <row r="16" spans="1:2">
      <c r="A16" s="1184" t="s">
        <v>376</v>
      </c>
      <c r="B16" s="1185"/>
    </row>
    <row r="17" spans="1:3">
      <c r="A17" s="1184" t="s">
        <v>377</v>
      </c>
      <c r="B17" s="1185">
        <v>2000</v>
      </c>
    </row>
    <row r="18" spans="1:3">
      <c r="A18" s="1184" t="s">
        <v>378</v>
      </c>
      <c r="B18" s="1185"/>
    </row>
    <row r="19" spans="1:3">
      <c r="A19" s="1188" t="s">
        <v>379</v>
      </c>
      <c r="B19" s="1189">
        <f>SUM(B9:B18)</f>
        <v>866000</v>
      </c>
    </row>
    <row r="20" spans="1:3">
      <c r="A20" s="1188" t="s">
        <v>627</v>
      </c>
      <c r="B20" s="1189">
        <f>B19/2</f>
        <v>433000</v>
      </c>
    </row>
    <row r="21" spans="1:3" ht="24" customHeight="1">
      <c r="A21" s="1914" t="s">
        <v>380</v>
      </c>
      <c r="B21" s="1914"/>
    </row>
    <row r="22" spans="1:3">
      <c r="A22" s="1181"/>
      <c r="B22" s="1181"/>
    </row>
    <row r="23" spans="1:3">
      <c r="A23" s="1180" t="s">
        <v>870</v>
      </c>
      <c r="B23" s="1181"/>
    </row>
    <row r="24" spans="1:3">
      <c r="A24" s="1913"/>
      <c r="B24" s="1913"/>
    </row>
    <row r="25" spans="1:3">
      <c r="A25" s="1910" t="s">
        <v>366</v>
      </c>
      <c r="B25" s="1910"/>
    </row>
    <row r="26" spans="1:3" ht="27" customHeight="1">
      <c r="A26" s="1911" t="s">
        <v>381</v>
      </c>
      <c r="B26" s="1911"/>
    </row>
    <row r="27" spans="1:3">
      <c r="A27" s="1181"/>
      <c r="B27" s="1180" t="s">
        <v>367</v>
      </c>
    </row>
    <row r="28" spans="1:3" ht="59.25" customHeight="1">
      <c r="A28" s="1183" t="s">
        <v>382</v>
      </c>
      <c r="B28" s="1183" t="s">
        <v>383</v>
      </c>
      <c r="C28" s="1178" t="s">
        <v>923</v>
      </c>
    </row>
    <row r="29" spans="1:3" ht="27.75" customHeight="1">
      <c r="A29" s="1186" t="s">
        <v>11</v>
      </c>
      <c r="B29" s="1190"/>
      <c r="C29" s="1190"/>
    </row>
    <row r="30" spans="1:3" ht="48">
      <c r="A30" s="1186" t="s">
        <v>12</v>
      </c>
      <c r="B30" s="1190"/>
      <c r="C30" s="1191"/>
    </row>
    <row r="31" spans="1:3" ht="24">
      <c r="A31" s="1186" t="s">
        <v>13</v>
      </c>
      <c r="B31" s="1190"/>
      <c r="C31" s="1191"/>
    </row>
    <row r="32" spans="1:3" ht="24">
      <c r="A32" s="1186" t="s">
        <v>14</v>
      </c>
      <c r="B32" s="1190"/>
      <c r="C32" s="1191"/>
    </row>
    <row r="33" spans="1:3" ht="39.75" customHeight="1">
      <c r="A33" s="1186" t="s">
        <v>17</v>
      </c>
      <c r="B33" s="1190"/>
      <c r="C33" s="1191"/>
    </row>
    <row r="34" spans="1:3" ht="24">
      <c r="A34" s="1186" t="s">
        <v>16</v>
      </c>
      <c r="B34" s="1190"/>
      <c r="C34" s="1191"/>
    </row>
    <row r="35" spans="1:3" ht="36" customHeight="1">
      <c r="A35" s="1186" t="s">
        <v>15</v>
      </c>
      <c r="B35" s="1190"/>
      <c r="C35" s="1191"/>
    </row>
    <row r="36" spans="1:3" ht="29.25" customHeight="1">
      <c r="A36" s="1186"/>
      <c r="B36" s="1190"/>
      <c r="C36" s="1191"/>
    </row>
    <row r="37" spans="1:3" ht="18" customHeight="1">
      <c r="A37" s="1192" t="s">
        <v>391</v>
      </c>
      <c r="B37" s="1193">
        <f>SUM(B29:B36)</f>
        <v>0</v>
      </c>
      <c r="C37" s="1193">
        <f>SUM(C29:C36)</f>
        <v>0</v>
      </c>
    </row>
    <row r="38" spans="1:3" ht="10.5" customHeight="1">
      <c r="A38" s="1194"/>
      <c r="B38" s="1181"/>
    </row>
    <row r="39" spans="1:3">
      <c r="A39" s="1912" t="s">
        <v>392</v>
      </c>
      <c r="B39" s="1912"/>
    </row>
  </sheetData>
  <mergeCells count="7">
    <mergeCell ref="A5:B5"/>
    <mergeCell ref="A25:B25"/>
    <mergeCell ref="A26:B26"/>
    <mergeCell ref="A39:B39"/>
    <mergeCell ref="A24:B24"/>
    <mergeCell ref="A21:B21"/>
    <mergeCell ref="A6:B6"/>
  </mergeCells>
  <phoneticPr fontId="10" type="noConversion"/>
  <pageMargins left="0.78740157480314965" right="0.59055118110236227" top="0.39370078740157483" bottom="0.39370078740157483" header="0.51181102362204722" footer="0.51181102362204722"/>
  <pageSetup paperSize="9" scale="90" firstPageNumber="49" orientation="portrait" useFirstPageNumber="1" r:id="rId1"/>
  <headerFooter alignWithMargins="0">
    <oddHeader>&amp;R&amp;P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0"/>
  <sheetViews>
    <sheetView workbookViewId="0">
      <selection activeCell="L46" sqref="L46"/>
    </sheetView>
  </sheetViews>
  <sheetFormatPr defaultRowHeight="12.75"/>
  <cols>
    <col min="1" max="1" width="56.42578125" customWidth="1"/>
    <col min="2" max="4" width="12.85546875" customWidth="1"/>
  </cols>
  <sheetData>
    <row r="1" spans="1:4">
      <c r="C1" s="1180" t="s">
        <v>871</v>
      </c>
    </row>
    <row r="2" spans="1:4">
      <c r="A2" s="1915"/>
      <c r="B2" s="1915"/>
      <c r="C2" s="1915"/>
      <c r="D2" s="1915"/>
    </row>
    <row r="3" spans="1:4">
      <c r="A3" s="1916" t="s">
        <v>366</v>
      </c>
      <c r="B3" s="1916"/>
      <c r="C3" s="1916"/>
      <c r="D3" s="1916"/>
    </row>
    <row r="4" spans="1:4">
      <c r="A4" s="1916" t="s">
        <v>393</v>
      </c>
      <c r="B4" s="1916"/>
      <c r="C4" s="1916"/>
      <c r="D4" s="1916"/>
    </row>
    <row r="5" spans="1:4">
      <c r="A5" s="1916" t="s">
        <v>924</v>
      </c>
      <c r="B5" s="1916"/>
      <c r="C5" s="1916"/>
      <c r="D5" s="1916"/>
    </row>
    <row r="6" spans="1:4">
      <c r="D6" s="1195" t="s">
        <v>367</v>
      </c>
    </row>
    <row r="7" spans="1:4" ht="16.5" customHeight="1">
      <c r="A7" s="1196" t="s">
        <v>368</v>
      </c>
      <c r="B7" s="1196" t="s">
        <v>705</v>
      </c>
      <c r="C7" s="1196" t="s">
        <v>823</v>
      </c>
      <c r="D7" s="1196" t="s">
        <v>925</v>
      </c>
    </row>
    <row r="8" spans="1:4" ht="14.25" customHeight="1">
      <c r="A8" s="1184" t="s">
        <v>448</v>
      </c>
      <c r="B8" s="1198">
        <v>804000</v>
      </c>
      <c r="C8" s="1198">
        <v>804000</v>
      </c>
      <c r="D8" s="1198">
        <v>804000</v>
      </c>
    </row>
    <row r="9" spans="1:4" ht="24">
      <c r="A9" s="1199" t="s">
        <v>370</v>
      </c>
      <c r="B9" s="1200">
        <v>10000</v>
      </c>
      <c r="C9" s="1200">
        <v>10000</v>
      </c>
      <c r="D9" s="1200">
        <v>10000</v>
      </c>
    </row>
    <row r="10" spans="1:4">
      <c r="A10" s="1197" t="s">
        <v>371</v>
      </c>
      <c r="B10" s="1198"/>
      <c r="C10" s="1198"/>
      <c r="D10" s="1198"/>
    </row>
    <row r="11" spans="1:4">
      <c r="A11" s="1197" t="s">
        <v>372</v>
      </c>
      <c r="B11" s="1198"/>
      <c r="C11" s="1198"/>
      <c r="D11" s="1198"/>
    </row>
    <row r="12" spans="1:4">
      <c r="A12" s="1197" t="s">
        <v>373</v>
      </c>
      <c r="B12" s="1198"/>
      <c r="C12" s="1198"/>
      <c r="D12" s="1198"/>
    </row>
    <row r="13" spans="1:4">
      <c r="A13" s="1197" t="s">
        <v>374</v>
      </c>
      <c r="B13" s="1198"/>
      <c r="C13" s="1198"/>
      <c r="D13" s="1198"/>
    </row>
    <row r="14" spans="1:4">
      <c r="A14" s="1197" t="s">
        <v>375</v>
      </c>
      <c r="B14" s="1198"/>
      <c r="C14" s="1198"/>
      <c r="D14" s="1198"/>
    </row>
    <row r="15" spans="1:4">
      <c r="A15" s="1197" t="s">
        <v>376</v>
      </c>
      <c r="B15" s="1198"/>
      <c r="C15" s="1198"/>
      <c r="D15" s="1198"/>
    </row>
    <row r="16" spans="1:4">
      <c r="A16" s="1197" t="s">
        <v>377</v>
      </c>
      <c r="B16" s="1198">
        <v>2000</v>
      </c>
      <c r="C16" s="1198">
        <v>2000</v>
      </c>
      <c r="D16" s="1198">
        <v>2000</v>
      </c>
    </row>
    <row r="17" spans="1:4">
      <c r="A17" s="1197" t="s">
        <v>378</v>
      </c>
      <c r="B17" s="1198"/>
      <c r="C17" s="1198"/>
      <c r="D17" s="1198"/>
    </row>
    <row r="18" spans="1:4">
      <c r="A18" s="1201" t="s">
        <v>379</v>
      </c>
      <c r="B18" s="1202">
        <f>B8+B9+B10+B11+B12+B13+B14+B15+B16+B17</f>
        <v>816000</v>
      </c>
      <c r="C18" s="1202">
        <f>C8+C9+C10+C11+C12+C13+C14+C15+C16+C17</f>
        <v>816000</v>
      </c>
      <c r="D18" s="1202">
        <f>D8+D9+D10+D11+D12+D13+D14+D15+D16+D17</f>
        <v>816000</v>
      </c>
    </row>
    <row r="19" spans="1:4">
      <c r="A19" s="1188" t="s">
        <v>627</v>
      </c>
      <c r="B19" s="1202">
        <f>B18*0.5</f>
        <v>408000</v>
      </c>
      <c r="C19" s="1202">
        <f>C18*0.5</f>
        <v>408000</v>
      </c>
      <c r="D19" s="1202">
        <f>D18*0.5</f>
        <v>408000</v>
      </c>
    </row>
    <row r="20" spans="1:4" ht="27.75" customHeight="1">
      <c r="A20" s="1917" t="s">
        <v>380</v>
      </c>
      <c r="B20" s="1917"/>
      <c r="C20" s="1917"/>
      <c r="D20" s="1917"/>
    </row>
    <row r="22" spans="1:4">
      <c r="C22" s="1180" t="s">
        <v>872</v>
      </c>
    </row>
    <row r="23" spans="1:4">
      <c r="A23" s="1915"/>
      <c r="B23" s="1915"/>
      <c r="C23" s="1915"/>
      <c r="D23" s="1915"/>
    </row>
    <row r="24" spans="1:4">
      <c r="A24" s="1916" t="s">
        <v>366</v>
      </c>
      <c r="B24" s="1916"/>
      <c r="C24" s="1916"/>
      <c r="D24" s="1916"/>
    </row>
    <row r="25" spans="1:4">
      <c r="A25" s="1916" t="s">
        <v>394</v>
      </c>
      <c r="B25" s="1916"/>
      <c r="C25" s="1916"/>
      <c r="D25" s="1916"/>
    </row>
    <row r="26" spans="1:4">
      <c r="A26" s="1916" t="s">
        <v>924</v>
      </c>
      <c r="B26" s="1916"/>
      <c r="C26" s="1916"/>
      <c r="D26" s="1916"/>
    </row>
    <row r="27" spans="1:4">
      <c r="D27" s="1195" t="s">
        <v>367</v>
      </c>
    </row>
    <row r="28" spans="1:4" ht="16.5" customHeight="1">
      <c r="A28" s="1196" t="s">
        <v>382</v>
      </c>
      <c r="B28" s="1196" t="s">
        <v>705</v>
      </c>
      <c r="C28" s="1196" t="s">
        <v>823</v>
      </c>
      <c r="D28" s="1196" t="s">
        <v>925</v>
      </c>
    </row>
    <row r="29" spans="1:4" ht="32.25" customHeight="1">
      <c r="A29" s="1186" t="s">
        <v>11</v>
      </c>
      <c r="B29" s="1203"/>
      <c r="C29" s="1203"/>
      <c r="D29" s="1203"/>
    </row>
    <row r="30" spans="1:4" ht="50.25" customHeight="1">
      <c r="A30" s="1186" t="s">
        <v>12</v>
      </c>
      <c r="B30" s="1203"/>
      <c r="C30" s="1203"/>
      <c r="D30" s="1203"/>
    </row>
    <row r="31" spans="1:4" ht="39" customHeight="1">
      <c r="A31" s="1186" t="s">
        <v>13</v>
      </c>
      <c r="B31" s="1203"/>
      <c r="C31" s="1203"/>
      <c r="D31" s="1203"/>
    </row>
    <row r="32" spans="1:4" ht="36">
      <c r="A32" s="1186" t="s">
        <v>14</v>
      </c>
      <c r="B32" s="1203"/>
      <c r="C32" s="1203"/>
      <c r="D32" s="1203"/>
    </row>
    <row r="33" spans="1:4" ht="48">
      <c r="A33" s="1186" t="s">
        <v>17</v>
      </c>
      <c r="B33" s="1203"/>
      <c r="C33" s="1203"/>
      <c r="D33" s="1203"/>
    </row>
    <row r="34" spans="1:4" ht="24">
      <c r="A34" s="1186" t="s">
        <v>16</v>
      </c>
      <c r="B34" s="1203"/>
      <c r="C34" s="1203"/>
      <c r="D34" s="1203"/>
    </row>
    <row r="35" spans="1:4" ht="36">
      <c r="A35" s="1186" t="s">
        <v>15</v>
      </c>
      <c r="B35" s="1203"/>
      <c r="C35" s="1203"/>
      <c r="D35" s="1203"/>
    </row>
    <row r="36" spans="1:4">
      <c r="A36" s="1199"/>
      <c r="B36" s="1203"/>
      <c r="C36" s="1203"/>
      <c r="D36" s="1203"/>
    </row>
    <row r="37" spans="1:4">
      <c r="A37" s="1199"/>
      <c r="B37" s="1203"/>
      <c r="C37" s="1203"/>
      <c r="D37" s="1203"/>
    </row>
    <row r="38" spans="1:4" ht="24">
      <c r="A38" s="1204" t="s">
        <v>391</v>
      </c>
      <c r="B38" s="1205">
        <f>B29+B30+B31+B32+B33+B34+B37</f>
        <v>0</v>
      </c>
      <c r="C38" s="1205">
        <f>C29+C30+C31+C32+C33+C34+C37</f>
        <v>0</v>
      </c>
      <c r="D38" s="1205">
        <f>D29+D30+D31+D32+D33+D34+D37</f>
        <v>0</v>
      </c>
    </row>
    <row r="39" spans="1:4">
      <c r="A39" s="1206"/>
    </row>
    <row r="40" spans="1:4" ht="12.75" customHeight="1">
      <c r="A40" s="1917" t="s">
        <v>392</v>
      </c>
      <c r="B40" s="1917"/>
      <c r="C40" s="1917"/>
      <c r="D40" s="1917"/>
    </row>
  </sheetData>
  <mergeCells count="10">
    <mergeCell ref="A2:D2"/>
    <mergeCell ref="A5:D5"/>
    <mergeCell ref="A25:D25"/>
    <mergeCell ref="A40:D40"/>
    <mergeCell ref="A23:D23"/>
    <mergeCell ref="A26:D26"/>
    <mergeCell ref="A20:D20"/>
    <mergeCell ref="A24:D24"/>
    <mergeCell ref="A4:D4"/>
    <mergeCell ref="A3:D3"/>
  </mergeCells>
  <phoneticPr fontId="0" type="noConversion"/>
  <pageMargins left="0.59055118110236227" right="0.39370078740157483" top="0.78740157480314965" bottom="0.39370078740157483" header="0.51181102362204722" footer="0.51181102362204722"/>
  <pageSetup paperSize="9" scale="90" firstPageNumber="50" orientation="portrait" useFirstPageNumber="1" r:id="rId1"/>
  <headerFooter alignWithMargins="0">
    <oddHeader>&amp;R&amp;P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unka18113">
    <pageSetUpPr fitToPage="1"/>
  </sheetPr>
  <dimension ref="B2:I23"/>
  <sheetViews>
    <sheetView topLeftCell="A13" workbookViewId="0">
      <selection activeCell="L46" sqref="L46"/>
    </sheetView>
  </sheetViews>
  <sheetFormatPr defaultColWidth="9.140625" defaultRowHeight="12.75"/>
  <cols>
    <col min="1" max="1" width="3.85546875" style="1207" customWidth="1"/>
    <col min="2" max="2" width="17.5703125" style="1207" customWidth="1"/>
    <col min="3" max="3" width="11.28515625" style="1207" customWidth="1"/>
    <col min="4" max="4" width="12" style="1207" customWidth="1"/>
    <col min="5" max="7" width="11.5703125" style="1207" customWidth="1"/>
    <col min="8" max="8" width="10.42578125" style="1207" customWidth="1"/>
    <col min="9" max="9" width="13.5703125" style="1207" bestFit="1" customWidth="1"/>
    <col min="10" max="13" width="11.5703125" style="1207" customWidth="1"/>
    <col min="14" max="14" width="11.5703125" style="1207" bestFit="1" customWidth="1"/>
    <col min="15" max="15" width="10" style="1207" bestFit="1" customWidth="1"/>
    <col min="16" max="16" width="12.5703125" style="1207" customWidth="1"/>
    <col min="17" max="17" width="13.28515625" style="1207" bestFit="1" customWidth="1"/>
    <col min="18" max="19" width="9.28515625" style="1207" customWidth="1"/>
    <col min="20" max="16384" width="9.140625" style="1207"/>
  </cols>
  <sheetData>
    <row r="2" spans="2:9">
      <c r="G2" s="1207" t="s">
        <v>873</v>
      </c>
      <c r="I2" s="1"/>
    </row>
    <row r="4" spans="2:9">
      <c r="C4" s="1208" t="s">
        <v>395</v>
      </c>
    </row>
    <row r="6" spans="2:9">
      <c r="C6" s="1207" t="s">
        <v>918</v>
      </c>
    </row>
    <row r="7" spans="2:9">
      <c r="H7" s="1207" t="s">
        <v>529</v>
      </c>
    </row>
    <row r="8" spans="2:9">
      <c r="B8" s="1209" t="s">
        <v>591</v>
      </c>
      <c r="C8" s="1210" t="s">
        <v>396</v>
      </c>
      <c r="D8" s="1210" t="s">
        <v>397</v>
      </c>
      <c r="E8" s="1210">
        <v>2019</v>
      </c>
      <c r="F8" s="1210">
        <v>2020</v>
      </c>
      <c r="G8" s="1210">
        <v>2021</v>
      </c>
      <c r="H8" s="1209" t="s">
        <v>534</v>
      </c>
    </row>
    <row r="9" spans="2:9">
      <c r="B9" s="1211"/>
      <c r="C9" s="1212"/>
      <c r="D9" s="1213" t="s">
        <v>398</v>
      </c>
      <c r="E9" s="1214"/>
      <c r="F9" s="1214"/>
      <c r="G9" s="1212"/>
      <c r="H9" s="1215">
        <f t="shared" ref="H9:H14" si="0">SUM(E9:G9)</f>
        <v>0</v>
      </c>
    </row>
    <row r="10" spans="2:9">
      <c r="B10" s="1211"/>
      <c r="C10" s="1212"/>
      <c r="D10" s="1211" t="s">
        <v>399</v>
      </c>
      <c r="E10" s="1212"/>
      <c r="F10" s="1212"/>
      <c r="G10" s="1212"/>
      <c r="H10" s="1215">
        <f t="shared" si="0"/>
        <v>0</v>
      </c>
    </row>
    <row r="11" spans="2:9">
      <c r="B11" s="1216"/>
      <c r="C11" s="1217"/>
      <c r="D11" s="1216" t="s">
        <v>535</v>
      </c>
      <c r="E11" s="1219">
        <f>SUM(E9:E10)</f>
        <v>0</v>
      </c>
      <c r="F11" s="1218">
        <f>SUM(F9:F10)</f>
        <v>0</v>
      </c>
      <c r="G11" s="1217"/>
      <c r="H11" s="1218">
        <f t="shared" si="0"/>
        <v>0</v>
      </c>
    </row>
    <row r="12" spans="2:9">
      <c r="B12" s="1544" t="s">
        <v>401</v>
      </c>
      <c r="C12" s="1548"/>
      <c r="D12" s="1544" t="s">
        <v>398</v>
      </c>
      <c r="E12" s="1550">
        <f>E9</f>
        <v>0</v>
      </c>
      <c r="F12" s="1550">
        <f>F9</f>
        <v>0</v>
      </c>
      <c r="G12" s="1550">
        <f>G9</f>
        <v>0</v>
      </c>
      <c r="H12" s="1400">
        <f t="shared" si="0"/>
        <v>0</v>
      </c>
    </row>
    <row r="13" spans="2:9">
      <c r="B13" s="1544" t="s">
        <v>534</v>
      </c>
      <c r="C13" s="1548"/>
      <c r="D13" s="1544" t="s">
        <v>399</v>
      </c>
      <c r="E13" s="1549">
        <f t="shared" ref="E13:G14" si="1">E10</f>
        <v>0</v>
      </c>
      <c r="F13" s="1549">
        <f t="shared" si="1"/>
        <v>0</v>
      </c>
      <c r="G13" s="1549">
        <f t="shared" si="1"/>
        <v>0</v>
      </c>
      <c r="H13" s="1545">
        <f t="shared" si="0"/>
        <v>0</v>
      </c>
    </row>
    <row r="14" spans="2:9">
      <c r="B14" s="1546"/>
      <c r="C14" s="1551"/>
      <c r="D14" s="1546" t="s">
        <v>535</v>
      </c>
      <c r="E14" s="1552">
        <f t="shared" si="1"/>
        <v>0</v>
      </c>
      <c r="F14" s="1552">
        <f t="shared" si="1"/>
        <v>0</v>
      </c>
      <c r="G14" s="1552">
        <f t="shared" si="1"/>
        <v>0</v>
      </c>
      <c r="H14" s="1547">
        <f t="shared" si="0"/>
        <v>0</v>
      </c>
    </row>
    <row r="17" spans="2:9">
      <c r="G17" s="1207" t="s">
        <v>874</v>
      </c>
    </row>
    <row r="19" spans="2:9">
      <c r="B19" s="1918" t="s">
        <v>421</v>
      </c>
      <c r="C19" s="1918"/>
      <c r="D19" s="1918"/>
      <c r="E19" s="1918"/>
      <c r="F19" s="1918"/>
      <c r="G19" s="1918"/>
      <c r="H19" s="1918"/>
      <c r="I19" s="1918"/>
    </row>
    <row r="20" spans="2:9">
      <c r="B20" s="1919" t="s">
        <v>919</v>
      </c>
      <c r="C20" s="1919"/>
      <c r="D20" s="1919"/>
      <c r="E20" s="1919"/>
      <c r="F20" s="1919"/>
      <c r="G20" s="1919"/>
      <c r="H20" s="1919"/>
      <c r="I20" s="1919"/>
    </row>
    <row r="22" spans="2:9" ht="29.25" customHeight="1">
      <c r="B22" s="1922" t="s">
        <v>419</v>
      </c>
      <c r="C22" s="1923"/>
      <c r="D22" s="1209"/>
      <c r="E22" s="1920" t="s">
        <v>420</v>
      </c>
      <c r="F22" s="1921"/>
      <c r="G22" s="1921"/>
      <c r="H22" s="1642"/>
      <c r="I22" s="1643" t="s">
        <v>369</v>
      </c>
    </row>
    <row r="23" spans="2:9" ht="40.5" customHeight="1">
      <c r="B23" s="1922"/>
      <c r="C23" s="1923"/>
      <c r="D23" s="1209"/>
      <c r="E23" s="1920" t="s">
        <v>31</v>
      </c>
      <c r="F23" s="1921"/>
      <c r="G23" s="1921"/>
      <c r="H23" s="1642"/>
      <c r="I23" s="1644"/>
    </row>
  </sheetData>
  <mergeCells count="6">
    <mergeCell ref="B19:I19"/>
    <mergeCell ref="B20:I20"/>
    <mergeCell ref="E22:G22"/>
    <mergeCell ref="E23:G23"/>
    <mergeCell ref="B23:C23"/>
    <mergeCell ref="B22:C22"/>
  </mergeCells>
  <phoneticPr fontId="6" type="noConversion"/>
  <pageMargins left="0.78740157480314965" right="0.78740157480314965" top="0.78740157480314965" bottom="0.78740157480314965" header="0" footer="0"/>
  <pageSetup paperSize="9" firstPageNumber="51" orientation="landscape" useFirstPageNumber="1" horizontalDpi="4294967292" r:id="rId1"/>
  <headerFooter alignWithMargins="0">
    <oddHeader>&amp;R&amp;P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1249"/>
  <sheetViews>
    <sheetView zoomScaleNormal="100" workbookViewId="0">
      <selection activeCell="H24" sqref="H24"/>
    </sheetView>
  </sheetViews>
  <sheetFormatPr defaultColWidth="9.140625" defaultRowHeight="12.75"/>
  <cols>
    <col min="1" max="1" width="28.42578125" style="1220" customWidth="1"/>
    <col min="2" max="2" width="10.28515625" style="1220" customWidth="1"/>
    <col min="3" max="3" width="12.42578125" style="1220" customWidth="1"/>
    <col min="4" max="4" width="11.5703125" style="1220" customWidth="1"/>
    <col min="5" max="5" width="14.28515625" style="1220" customWidth="1"/>
    <col min="6" max="6" width="16.140625" style="1220" customWidth="1"/>
    <col min="7" max="7" width="10.140625" style="1220" bestFit="1" customWidth="1"/>
    <col min="8" max="8" width="11" style="1220" bestFit="1" customWidth="1"/>
    <col min="9" max="16384" width="9.140625" style="1220"/>
  </cols>
  <sheetData>
    <row r="1" spans="1:9">
      <c r="E1" s="1" t="s">
        <v>791</v>
      </c>
    </row>
    <row r="2" spans="1:9" ht="15.75">
      <c r="A2" s="1221" t="s">
        <v>400</v>
      </c>
      <c r="B2" s="1221"/>
      <c r="C2" s="1221"/>
      <c r="D2" s="1221"/>
      <c r="E2" s="1221"/>
      <c r="F2" s="1221"/>
      <c r="G2" s="1222"/>
      <c r="H2" s="1222"/>
      <c r="I2" s="1223"/>
    </row>
    <row r="3" spans="1:9" ht="21.75" customHeight="1">
      <c r="A3" s="1224" t="s">
        <v>910</v>
      </c>
      <c r="B3" s="1224"/>
      <c r="C3" s="1224"/>
      <c r="D3" s="1224"/>
      <c r="E3" s="1224"/>
      <c r="F3" s="1224"/>
      <c r="G3" s="1222"/>
      <c r="H3" s="1222"/>
      <c r="I3" s="1223"/>
    </row>
    <row r="4" spans="1:9" ht="21.75" customHeight="1">
      <c r="A4" s="1224"/>
      <c r="B4" s="1224"/>
      <c r="C4" s="1224"/>
      <c r="D4" s="1224"/>
      <c r="E4" s="1224"/>
      <c r="F4" s="1224"/>
      <c r="G4" s="1222"/>
      <c r="H4" s="1222"/>
      <c r="I4" s="1223"/>
    </row>
    <row r="5" spans="1:9" ht="8.25" customHeight="1" thickBot="1">
      <c r="A5" s="1222"/>
      <c r="B5" s="1222"/>
      <c r="C5" s="1222"/>
      <c r="D5" s="1222"/>
      <c r="E5" s="1222"/>
      <c r="F5" s="1222"/>
      <c r="G5" s="1222"/>
      <c r="H5" s="1222"/>
      <c r="I5" s="1223"/>
    </row>
    <row r="6" spans="1:9" ht="15.75">
      <c r="A6" s="1225" t="s">
        <v>911</v>
      </c>
      <c r="B6" s="1226"/>
      <c r="C6" s="1226"/>
      <c r="D6" s="1226"/>
      <c r="E6" s="1226"/>
      <c r="F6" s="1227"/>
      <c r="G6" s="1222"/>
      <c r="H6" s="1222"/>
      <c r="I6" s="1223"/>
    </row>
    <row r="7" spans="1:9" ht="15.75">
      <c r="A7" s="1228"/>
      <c r="B7" s="1229"/>
      <c r="C7" s="1230"/>
      <c r="D7" s="1231"/>
      <c r="E7" s="1231" t="s">
        <v>515</v>
      </c>
      <c r="F7" s="1232"/>
      <c r="G7" s="1222"/>
      <c r="H7" s="1222"/>
      <c r="I7" s="1223"/>
    </row>
    <row r="8" spans="1:9" ht="15.75">
      <c r="A8" s="1228" t="s">
        <v>912</v>
      </c>
      <c r="B8" s="1229"/>
      <c r="C8" s="1230"/>
      <c r="D8" s="1231"/>
      <c r="E8" s="1231"/>
      <c r="F8" s="1232"/>
      <c r="G8" s="1222"/>
      <c r="H8" s="1222"/>
      <c r="I8" s="1223"/>
    </row>
    <row r="9" spans="1:9" ht="12.75" hidden="1" customHeight="1">
      <c r="A9" s="1228"/>
      <c r="B9" s="1343" t="s">
        <v>403</v>
      </c>
      <c r="C9" s="1344"/>
      <c r="D9" s="1345"/>
      <c r="E9" s="1345"/>
      <c r="F9" s="1232"/>
      <c r="G9" s="1222"/>
      <c r="H9" s="1222"/>
      <c r="I9" s="1223"/>
    </row>
    <row r="10" spans="1:9" ht="12.75" hidden="1" customHeight="1">
      <c r="A10" s="1228"/>
      <c r="B10" s="1343"/>
      <c r="C10" s="1344" t="s">
        <v>404</v>
      </c>
      <c r="D10" s="1345"/>
      <c r="E10" s="1347"/>
      <c r="F10" s="1232"/>
      <c r="G10" s="1222"/>
      <c r="H10" s="1222"/>
      <c r="I10" s="1223"/>
    </row>
    <row r="11" spans="1:9" ht="12.75" hidden="1" customHeight="1">
      <c r="A11" s="1228"/>
      <c r="B11" s="1343"/>
      <c r="C11" s="1344" t="s">
        <v>405</v>
      </c>
      <c r="D11" s="1345"/>
      <c r="E11" s="1347"/>
      <c r="F11" s="1232"/>
      <c r="G11" s="1222"/>
      <c r="H11" s="1222"/>
      <c r="I11" s="1223"/>
    </row>
    <row r="12" spans="1:9" ht="12.75" hidden="1" customHeight="1">
      <c r="A12" s="1228"/>
      <c r="B12" s="1343" t="s">
        <v>406</v>
      </c>
      <c r="C12" s="1344"/>
      <c r="D12" s="1345"/>
      <c r="E12" s="1345"/>
      <c r="F12" s="1232"/>
      <c r="G12" s="1222"/>
      <c r="H12" s="1222"/>
      <c r="I12" s="1223"/>
    </row>
    <row r="13" spans="1:9" ht="12.75" hidden="1" customHeight="1">
      <c r="A13" s="1228"/>
      <c r="B13" s="1343"/>
      <c r="C13" s="1344" t="s">
        <v>404</v>
      </c>
      <c r="D13" s="1345"/>
      <c r="E13" s="1347"/>
      <c r="F13" s="1232"/>
      <c r="G13" s="1222"/>
      <c r="H13" s="1222"/>
      <c r="I13" s="1223"/>
    </row>
    <row r="14" spans="1:9" ht="12.75" hidden="1" customHeight="1">
      <c r="A14" s="1228"/>
      <c r="B14" s="1343"/>
      <c r="C14" s="1344" t="s">
        <v>405</v>
      </c>
      <c r="D14" s="1345"/>
      <c r="E14" s="1347"/>
      <c r="F14" s="1232"/>
      <c r="G14" s="1222"/>
      <c r="H14" s="1222"/>
      <c r="I14" s="1223"/>
    </row>
    <row r="15" spans="1:9" ht="12.75" hidden="1" customHeight="1">
      <c r="A15" s="1228"/>
      <c r="B15" s="1343" t="s">
        <v>407</v>
      </c>
      <c r="C15" s="1344"/>
      <c r="D15" s="1345"/>
      <c r="E15" s="1347"/>
      <c r="F15" s="1232"/>
      <c r="G15" s="1222"/>
      <c r="H15" s="1222"/>
      <c r="I15" s="1223"/>
    </row>
    <row r="16" spans="1:9" ht="12.75" hidden="1" customHeight="1">
      <c r="A16" s="1228"/>
      <c r="B16" s="1343"/>
      <c r="C16" s="1344" t="s">
        <v>404</v>
      </c>
      <c r="D16" s="1345"/>
      <c r="E16" s="1347"/>
      <c r="F16" s="1232"/>
      <c r="G16" s="1222"/>
      <c r="H16" s="1222"/>
      <c r="I16" s="1223"/>
    </row>
    <row r="17" spans="1:9" ht="12.75" hidden="1" customHeight="1">
      <c r="A17" s="1228"/>
      <c r="B17" s="1343"/>
      <c r="C17" s="1344" t="s">
        <v>405</v>
      </c>
      <c r="D17" s="1345"/>
      <c r="E17" s="1347"/>
      <c r="F17" s="1232"/>
      <c r="G17" s="1222"/>
      <c r="H17" s="1222"/>
      <c r="I17" s="1223"/>
    </row>
    <row r="18" spans="1:9" ht="12.75" hidden="1" customHeight="1">
      <c r="A18" s="1228"/>
      <c r="B18" s="1343" t="s">
        <v>408</v>
      </c>
      <c r="C18" s="1344"/>
      <c r="D18" s="1345"/>
      <c r="E18" s="1347"/>
      <c r="F18" s="1232"/>
      <c r="G18" s="1222"/>
      <c r="H18" s="1222"/>
      <c r="I18" s="1223"/>
    </row>
    <row r="19" spans="1:9" ht="12.75" hidden="1" customHeight="1">
      <c r="A19" s="1228"/>
      <c r="B19" s="1343"/>
      <c r="C19" s="1344" t="s">
        <v>404</v>
      </c>
      <c r="D19" s="1345"/>
      <c r="E19" s="1347"/>
      <c r="F19" s="1232"/>
      <c r="G19" s="1222"/>
      <c r="H19" s="1222"/>
      <c r="I19" s="1223"/>
    </row>
    <row r="20" spans="1:9" ht="12.75" hidden="1" customHeight="1">
      <c r="A20" s="1228"/>
      <c r="B20" s="1343"/>
      <c r="C20" s="1344" t="s">
        <v>405</v>
      </c>
      <c r="D20" s="1345"/>
      <c r="E20" s="1347"/>
      <c r="F20" s="1232"/>
      <c r="G20" s="1222"/>
      <c r="H20" s="1222"/>
      <c r="I20" s="1223"/>
    </row>
    <row r="21" spans="1:9" ht="12.75" hidden="1" customHeight="1">
      <c r="A21" s="1228"/>
      <c r="B21" s="1343" t="s">
        <v>409</v>
      </c>
      <c r="C21" s="1344"/>
      <c r="D21" s="1345"/>
      <c r="E21" s="1345"/>
      <c r="F21" s="1232"/>
      <c r="G21" s="1222"/>
      <c r="H21" s="1222"/>
      <c r="I21" s="1223"/>
    </row>
    <row r="22" spans="1:9" ht="12.75" hidden="1" customHeight="1">
      <c r="A22" s="1228"/>
      <c r="B22" s="1343"/>
      <c r="C22" s="1344" t="s">
        <v>404</v>
      </c>
      <c r="D22" s="1345"/>
      <c r="E22" s="1354"/>
      <c r="F22" s="1232"/>
      <c r="G22" s="1222"/>
      <c r="H22" s="1222"/>
      <c r="I22" s="1223"/>
    </row>
    <row r="23" spans="1:9" ht="12.75" hidden="1" customHeight="1" thickBot="1">
      <c r="A23" s="1235"/>
      <c r="B23" s="1348"/>
      <c r="C23" s="1349" t="s">
        <v>405</v>
      </c>
      <c r="D23" s="1350"/>
      <c r="E23" s="1540"/>
      <c r="F23" s="1242"/>
      <c r="G23" s="1222"/>
      <c r="H23" s="1222"/>
      <c r="I23" s="1223"/>
    </row>
    <row r="24" spans="1:9" ht="9" customHeight="1" thickBot="1">
      <c r="A24" s="1222"/>
      <c r="B24" s="1222"/>
      <c r="C24" s="1222"/>
      <c r="D24" s="1222"/>
      <c r="E24" s="1222"/>
      <c r="F24" s="1222"/>
      <c r="G24" s="1222"/>
      <c r="H24" s="1222"/>
      <c r="I24" s="1223"/>
    </row>
    <row r="25" spans="1:9" ht="15.75">
      <c r="A25" s="1225" t="s">
        <v>913</v>
      </c>
      <c r="B25" s="1226"/>
      <c r="C25" s="1226"/>
      <c r="D25" s="1226"/>
      <c r="E25" s="1226"/>
      <c r="F25" s="1227"/>
      <c r="G25" s="1222"/>
      <c r="H25" s="1222"/>
      <c r="I25" s="1223"/>
    </row>
    <row r="26" spans="1:9" ht="15.75">
      <c r="A26" s="1237"/>
      <c r="B26" s="1233"/>
      <c r="C26" s="1234"/>
      <c r="D26" s="1238"/>
      <c r="E26" s="1238" t="s">
        <v>515</v>
      </c>
      <c r="F26" s="1239"/>
      <c r="G26" s="1222"/>
      <c r="H26" s="1222"/>
      <c r="I26" s="1223"/>
    </row>
    <row r="27" spans="1:9" ht="15.75">
      <c r="A27" s="1228" t="s">
        <v>914</v>
      </c>
      <c r="B27" s="1233"/>
      <c r="C27" s="1234"/>
      <c r="D27" s="1238"/>
      <c r="E27" s="1238"/>
      <c r="F27" s="1239"/>
      <c r="G27" s="1222"/>
      <c r="H27" s="1222"/>
      <c r="I27" s="1223"/>
    </row>
    <row r="28" spans="1:9" ht="12.75" hidden="1" customHeight="1">
      <c r="A28" s="1351"/>
      <c r="B28" s="1343" t="s">
        <v>403</v>
      </c>
      <c r="C28" s="1344"/>
      <c r="D28" s="1352"/>
      <c r="E28" s="1353"/>
      <c r="F28" s="1239"/>
      <c r="G28" s="1222"/>
      <c r="H28" s="1222"/>
      <c r="I28" s="1223"/>
    </row>
    <row r="29" spans="1:9" ht="12.75" hidden="1" customHeight="1">
      <c r="A29" s="1351"/>
      <c r="B29" s="1343"/>
      <c r="C29" s="1344" t="s">
        <v>404</v>
      </c>
      <c r="D29" s="1352"/>
      <c r="E29" s="1346"/>
      <c r="F29" s="1239"/>
      <c r="G29" s="1222"/>
      <c r="H29" s="1222"/>
      <c r="I29" s="1223"/>
    </row>
    <row r="30" spans="1:9" ht="12.75" hidden="1" customHeight="1">
      <c r="A30" s="1351"/>
      <c r="B30" s="1343"/>
      <c r="C30" s="1344" t="s">
        <v>405</v>
      </c>
      <c r="D30" s="1352"/>
      <c r="E30" s="1346"/>
      <c r="F30" s="1239"/>
      <c r="G30" s="1222"/>
      <c r="H30" s="1222"/>
      <c r="I30" s="1223"/>
    </row>
    <row r="31" spans="1:9" ht="12.75" hidden="1" customHeight="1">
      <c r="A31" s="1351"/>
      <c r="B31" s="1343" t="s">
        <v>406</v>
      </c>
      <c r="C31" s="1344"/>
      <c r="D31" s="1352"/>
      <c r="E31" s="1353"/>
      <c r="F31" s="1239"/>
      <c r="G31" s="1222"/>
      <c r="H31" s="1222"/>
      <c r="I31" s="1223"/>
    </row>
    <row r="32" spans="1:9" ht="12.75" hidden="1" customHeight="1">
      <c r="A32" s="1351"/>
      <c r="B32" s="1343"/>
      <c r="C32" s="1344" t="s">
        <v>404</v>
      </c>
      <c r="D32" s="1352"/>
      <c r="E32" s="1539"/>
      <c r="F32" s="1239"/>
      <c r="G32" s="1222"/>
      <c r="H32" s="1222"/>
      <c r="I32" s="1223"/>
    </row>
    <row r="33" spans="1:9" ht="12.75" hidden="1" customHeight="1">
      <c r="A33" s="1351"/>
      <c r="B33" s="1343"/>
      <c r="C33" s="1344" t="s">
        <v>405</v>
      </c>
      <c r="D33" s="1352"/>
      <c r="E33" s="1354"/>
      <c r="F33" s="1239"/>
      <c r="G33" s="1222"/>
      <c r="H33" s="1222"/>
      <c r="I33" s="1223"/>
    </row>
    <row r="34" spans="1:9" ht="12.75" hidden="1" customHeight="1">
      <c r="A34" s="1351"/>
      <c r="B34" s="1343" t="s">
        <v>407</v>
      </c>
      <c r="C34" s="1344"/>
      <c r="D34" s="1352"/>
      <c r="E34" s="1542"/>
      <c r="F34" s="1239"/>
      <c r="G34" s="1222"/>
      <c r="H34" s="1222"/>
      <c r="I34" s="1223"/>
    </row>
    <row r="35" spans="1:9" ht="12.75" hidden="1" customHeight="1">
      <c r="A35" s="1351"/>
      <c r="B35" s="1343"/>
      <c r="C35" s="1344" t="s">
        <v>404</v>
      </c>
      <c r="D35" s="1352"/>
      <c r="E35" s="1539"/>
      <c r="F35" s="1239"/>
      <c r="G35" s="1222"/>
      <c r="H35" s="1222"/>
      <c r="I35" s="1223"/>
    </row>
    <row r="36" spans="1:9" ht="12.75" hidden="1" customHeight="1">
      <c r="A36" s="1351"/>
      <c r="B36" s="1343"/>
      <c r="C36" s="1344" t="s">
        <v>405</v>
      </c>
      <c r="D36" s="1352"/>
      <c r="E36" s="1539"/>
      <c r="F36" s="1239"/>
      <c r="G36" s="1222"/>
      <c r="H36" s="1222"/>
      <c r="I36" s="1223"/>
    </row>
    <row r="37" spans="1:9" ht="12.75" hidden="1" customHeight="1">
      <c r="A37" s="1351"/>
      <c r="B37" s="1343" t="s">
        <v>408</v>
      </c>
      <c r="C37" s="1344"/>
      <c r="D37" s="1352"/>
      <c r="E37" s="1542"/>
      <c r="F37" s="1239"/>
      <c r="G37" s="1222"/>
      <c r="H37" s="1222"/>
      <c r="I37" s="1223"/>
    </row>
    <row r="38" spans="1:9" ht="12.75" hidden="1" customHeight="1">
      <c r="A38" s="1351"/>
      <c r="B38" s="1343"/>
      <c r="C38" s="1344" t="s">
        <v>404</v>
      </c>
      <c r="D38" s="1352"/>
      <c r="E38" s="1354"/>
      <c r="F38" s="1239"/>
      <c r="G38" s="1222"/>
      <c r="H38" s="1222"/>
      <c r="I38" s="1223"/>
    </row>
    <row r="39" spans="1:9" ht="12.75" hidden="1" customHeight="1">
      <c r="A39" s="1351"/>
      <c r="B39" s="1343"/>
      <c r="C39" s="1344" t="s">
        <v>405</v>
      </c>
      <c r="D39" s="1352"/>
      <c r="E39" s="1354"/>
      <c r="F39" s="1239"/>
      <c r="G39" s="1222"/>
      <c r="H39" s="1222"/>
      <c r="I39" s="1223"/>
    </row>
    <row r="40" spans="1:9" ht="12.75" hidden="1" customHeight="1">
      <c r="A40" s="1351"/>
      <c r="B40" s="1343" t="s">
        <v>409</v>
      </c>
      <c r="C40" s="1344"/>
      <c r="D40" s="1352"/>
      <c r="E40" s="1354"/>
      <c r="F40" s="1239"/>
      <c r="G40" s="1222"/>
      <c r="H40" s="1222"/>
      <c r="I40" s="1223"/>
    </row>
    <row r="41" spans="1:9" ht="12.75" hidden="1" customHeight="1">
      <c r="A41" s="1351"/>
      <c r="B41" s="1343"/>
      <c r="C41" s="1344" t="s">
        <v>404</v>
      </c>
      <c r="D41" s="1352"/>
      <c r="E41" s="1539"/>
      <c r="F41" s="1239"/>
      <c r="G41" s="1222"/>
      <c r="H41" s="1222"/>
      <c r="I41" s="1223"/>
    </row>
    <row r="42" spans="1:9" ht="12.75" hidden="1" customHeight="1" thickBot="1">
      <c r="A42" s="1355"/>
      <c r="B42" s="1348"/>
      <c r="C42" s="1349" t="s">
        <v>405</v>
      </c>
      <c r="D42" s="1356"/>
      <c r="E42" s="1541"/>
      <c r="F42" s="1242"/>
      <c r="G42" s="1222"/>
      <c r="H42" s="1222"/>
      <c r="I42" s="1223"/>
    </row>
    <row r="43" spans="1:9" ht="15.75">
      <c r="A43" s="1222"/>
      <c r="B43" s="1222"/>
      <c r="C43" s="1222"/>
      <c r="D43" s="1222"/>
      <c r="E43" s="1243"/>
      <c r="F43" s="1222"/>
      <c r="G43" s="1222"/>
      <c r="H43" s="1222"/>
      <c r="I43" s="1223"/>
    </row>
    <row r="44" spans="1:9" ht="8.25" customHeight="1" thickBot="1">
      <c r="A44" s="1222"/>
      <c r="B44" s="1222"/>
      <c r="C44" s="1222"/>
      <c r="D44" s="1222"/>
      <c r="E44" s="1244"/>
      <c r="F44" s="1222"/>
      <c r="G44" s="1222"/>
      <c r="H44" s="1222"/>
      <c r="I44" s="1223"/>
    </row>
    <row r="45" spans="1:9" ht="15.75">
      <c r="A45" s="1225" t="s">
        <v>915</v>
      </c>
      <c r="B45" s="1226"/>
      <c r="C45" s="1226"/>
      <c r="D45" s="1226"/>
      <c r="E45" s="1226"/>
      <c r="F45" s="1227"/>
      <c r="G45" s="1222"/>
      <c r="H45" s="1222"/>
      <c r="I45" s="1223"/>
    </row>
    <row r="46" spans="1:9" ht="15.75">
      <c r="A46" s="1245"/>
      <c r="B46" s="1246"/>
      <c r="C46" s="1234"/>
      <c r="D46" s="1238"/>
      <c r="E46" s="1238" t="s">
        <v>515</v>
      </c>
      <c r="F46" s="1239"/>
      <c r="G46" s="1222"/>
      <c r="H46" s="1222"/>
      <c r="I46" s="1223"/>
    </row>
    <row r="47" spans="1:9" ht="15.75">
      <c r="A47" s="1228" t="s">
        <v>916</v>
      </c>
      <c r="B47" s="1246"/>
      <c r="C47" s="1234"/>
      <c r="D47" s="1238"/>
      <c r="E47" s="1238"/>
      <c r="F47" s="1239"/>
      <c r="G47" s="1222"/>
      <c r="H47" s="1222"/>
      <c r="I47" s="1223"/>
    </row>
    <row r="48" spans="1:9" ht="12.75" hidden="1" customHeight="1">
      <c r="A48" s="1237"/>
      <c r="B48" s="1343" t="s">
        <v>403</v>
      </c>
      <c r="C48" s="1344"/>
      <c r="D48" s="1352"/>
      <c r="E48" s="1353"/>
      <c r="F48" s="1239"/>
      <c r="G48" s="1222"/>
      <c r="H48" s="1222"/>
      <c r="I48" s="1223"/>
    </row>
    <row r="49" spans="1:9" ht="12.75" hidden="1" customHeight="1">
      <c r="A49" s="1237"/>
      <c r="B49" s="1343"/>
      <c r="C49" s="1344" t="s">
        <v>404</v>
      </c>
      <c r="D49" s="1352"/>
      <c r="E49" s="1357"/>
      <c r="F49" s="1239"/>
      <c r="G49" s="1222"/>
      <c r="H49" s="1222"/>
      <c r="I49" s="1223"/>
    </row>
    <row r="50" spans="1:9" ht="12.75" hidden="1" customHeight="1">
      <c r="A50" s="1237"/>
      <c r="B50" s="1343"/>
      <c r="C50" s="1344" t="s">
        <v>405</v>
      </c>
      <c r="D50" s="1352"/>
      <c r="E50" s="1359"/>
      <c r="F50" s="1239"/>
      <c r="G50" s="1222"/>
      <c r="H50" s="1222"/>
      <c r="I50" s="1223"/>
    </row>
    <row r="51" spans="1:9" ht="12.75" hidden="1" customHeight="1">
      <c r="A51" s="1247"/>
      <c r="B51" s="1343" t="s">
        <v>407</v>
      </c>
      <c r="C51" s="1344"/>
      <c r="D51" s="1358"/>
      <c r="E51" s="1359"/>
      <c r="F51" s="1249"/>
      <c r="G51" s="1222"/>
      <c r="H51" s="1222"/>
      <c r="I51" s="1223"/>
    </row>
    <row r="52" spans="1:9" ht="12.75" hidden="1" customHeight="1">
      <c r="A52" s="1247"/>
      <c r="B52" s="1343"/>
      <c r="C52" s="1344" t="s">
        <v>404</v>
      </c>
      <c r="D52" s="1352"/>
      <c r="E52" s="1359"/>
      <c r="F52" s="1249"/>
      <c r="G52" s="1222"/>
      <c r="H52" s="1222"/>
      <c r="I52" s="1223"/>
    </row>
    <row r="53" spans="1:9" ht="12.75" hidden="1" customHeight="1">
      <c r="A53" s="1247"/>
      <c r="B53" s="1343"/>
      <c r="C53" s="1344" t="s">
        <v>405</v>
      </c>
      <c r="D53" s="1358"/>
      <c r="E53" s="1359"/>
      <c r="F53" s="1249"/>
      <c r="G53" s="1222"/>
      <c r="H53" s="1222"/>
      <c r="I53" s="1223"/>
    </row>
    <row r="54" spans="1:9" ht="12.75" hidden="1" customHeight="1">
      <c r="A54" s="1247"/>
      <c r="B54" s="1343" t="s">
        <v>406</v>
      </c>
      <c r="C54" s="1344"/>
      <c r="D54" s="1358"/>
      <c r="E54" s="1359"/>
      <c r="F54" s="1249"/>
      <c r="G54" s="1222"/>
      <c r="H54" s="1222"/>
      <c r="I54" s="1223"/>
    </row>
    <row r="55" spans="1:9" ht="12.75" hidden="1" customHeight="1">
      <c r="A55" s="1247"/>
      <c r="B55" s="1343"/>
      <c r="C55" s="1344" t="s">
        <v>404</v>
      </c>
      <c r="D55" s="1358"/>
      <c r="E55" s="1359"/>
      <c r="F55" s="1249"/>
      <c r="G55" s="1222"/>
      <c r="H55" s="1222"/>
      <c r="I55" s="1223"/>
    </row>
    <row r="56" spans="1:9" ht="12.75" hidden="1" customHeight="1">
      <c r="A56" s="1247"/>
      <c r="B56" s="1343"/>
      <c r="C56" s="1344" t="s">
        <v>405</v>
      </c>
      <c r="D56" s="1358"/>
      <c r="E56" s="1359"/>
      <c r="F56" s="1249"/>
      <c r="G56" s="1222"/>
      <c r="H56" s="1222"/>
      <c r="I56" s="1223"/>
    </row>
    <row r="57" spans="1:9" ht="12.75" hidden="1" customHeight="1">
      <c r="A57" s="1247"/>
      <c r="B57" s="1343" t="s">
        <v>408</v>
      </c>
      <c r="C57" s="1344"/>
      <c r="D57" s="1358"/>
      <c r="E57" s="1359"/>
      <c r="F57" s="1249"/>
      <c r="G57" s="1222"/>
      <c r="H57" s="1222"/>
      <c r="I57" s="1223"/>
    </row>
    <row r="58" spans="1:9" ht="12.75" hidden="1" customHeight="1">
      <c r="A58" s="1247"/>
      <c r="B58" s="1343"/>
      <c r="C58" s="1344" t="s">
        <v>404</v>
      </c>
      <c r="D58" s="1352"/>
      <c r="E58" s="1359"/>
      <c r="F58" s="1249"/>
      <c r="G58" s="1222"/>
      <c r="H58" s="1222"/>
      <c r="I58" s="1223"/>
    </row>
    <row r="59" spans="1:9" ht="12.75" hidden="1" customHeight="1">
      <c r="A59" s="1247"/>
      <c r="B59" s="1343"/>
      <c r="C59" s="1344" t="s">
        <v>405</v>
      </c>
      <c r="D59" s="1358"/>
      <c r="E59" s="1359"/>
      <c r="F59" s="1249"/>
      <c r="G59" s="1222"/>
      <c r="H59" s="1222"/>
      <c r="I59" s="1223"/>
    </row>
    <row r="60" spans="1:9" ht="12.75" hidden="1" customHeight="1">
      <c r="A60" s="1247"/>
      <c r="B60" s="1343" t="s">
        <v>409</v>
      </c>
      <c r="C60" s="1344"/>
      <c r="D60" s="1358"/>
      <c r="E60" s="1359"/>
      <c r="F60" s="1249"/>
      <c r="G60" s="1222"/>
      <c r="H60" s="1222"/>
      <c r="I60" s="1223"/>
    </row>
    <row r="61" spans="1:9" ht="12.75" hidden="1" customHeight="1">
      <c r="A61" s="1247"/>
      <c r="B61" s="1343"/>
      <c r="C61" s="1344" t="s">
        <v>404</v>
      </c>
      <c r="D61" s="1352"/>
      <c r="E61" s="1357"/>
      <c r="F61" s="1249"/>
      <c r="G61" s="1222"/>
      <c r="H61" s="1222"/>
      <c r="I61" s="1223"/>
    </row>
    <row r="62" spans="1:9" ht="12.75" hidden="1" customHeight="1">
      <c r="A62" s="1247"/>
      <c r="B62" s="1343"/>
      <c r="C62" s="1344" t="s">
        <v>405</v>
      </c>
      <c r="D62" s="1352"/>
      <c r="E62" s="1359"/>
      <c r="F62" s="1249"/>
      <c r="G62" s="1222"/>
      <c r="H62" s="1222"/>
      <c r="I62" s="1223"/>
    </row>
    <row r="63" spans="1:9" ht="11.25" hidden="1" customHeight="1" thickBot="1">
      <c r="A63" s="1235"/>
      <c r="B63" s="1240"/>
      <c r="C63" s="1241"/>
      <c r="D63" s="1236"/>
      <c r="E63" s="1236"/>
      <c r="F63" s="1242"/>
      <c r="G63" s="1222"/>
      <c r="H63" s="1222"/>
      <c r="I63" s="1223"/>
    </row>
    <row r="64" spans="1:9" ht="11.25" customHeight="1" thickBot="1">
      <c r="A64" s="1222"/>
      <c r="B64" s="1222"/>
      <c r="C64" s="1222"/>
      <c r="D64" s="1222"/>
      <c r="E64" s="1222"/>
      <c r="F64" s="1222"/>
      <c r="G64" s="1222"/>
      <c r="H64" s="1222"/>
      <c r="I64" s="1223"/>
    </row>
    <row r="65" spans="1:9" ht="18.75" customHeight="1">
      <c r="A65" s="1225" t="s">
        <v>917</v>
      </c>
      <c r="B65" s="1226"/>
      <c r="C65" s="1226"/>
      <c r="D65" s="1226"/>
      <c r="E65" s="1226"/>
      <c r="F65" s="1227"/>
      <c r="G65" s="1222"/>
      <c r="H65" s="1222"/>
      <c r="I65" s="1223"/>
    </row>
    <row r="66" spans="1:9" ht="16.5" customHeight="1">
      <c r="A66" s="1245"/>
      <c r="B66" s="1246"/>
      <c r="C66" s="1234"/>
      <c r="D66" s="1238"/>
      <c r="E66" s="1238" t="s">
        <v>515</v>
      </c>
      <c r="F66" s="1239"/>
      <c r="G66" s="1222"/>
      <c r="H66" s="1222"/>
      <c r="I66" s="1223"/>
    </row>
    <row r="67" spans="1:9" ht="15.75" customHeight="1">
      <c r="A67" s="1250" t="s">
        <v>410</v>
      </c>
      <c r="B67" s="1250"/>
      <c r="C67" s="1250"/>
      <c r="D67" s="1250"/>
      <c r="E67" s="1250"/>
      <c r="F67" s="1250"/>
      <c r="G67" s="1222"/>
      <c r="H67" s="1222"/>
      <c r="I67" s="1223"/>
    </row>
    <row r="68" spans="1:9" ht="15.75" customHeight="1" thickBot="1">
      <c r="A68" s="1222"/>
      <c r="B68" s="1222"/>
      <c r="C68" s="1222"/>
      <c r="D68" s="1222"/>
      <c r="E68" s="1222"/>
      <c r="F68" s="1222"/>
      <c r="G68" s="1222"/>
      <c r="H68" s="1222"/>
      <c r="I68" s="1223"/>
    </row>
    <row r="69" spans="1:9" ht="59.25" customHeight="1">
      <c r="A69" s="1251" t="s">
        <v>820</v>
      </c>
      <c r="B69" s="1252"/>
      <c r="C69" s="1252"/>
      <c r="D69" s="1252"/>
      <c r="E69" s="1253" t="s">
        <v>411</v>
      </c>
      <c r="F69" s="1254" t="s">
        <v>412</v>
      </c>
      <c r="G69" s="1222"/>
      <c r="H69" s="1222"/>
      <c r="I69" s="1223"/>
    </row>
    <row r="70" spans="1:9" ht="33.75" customHeight="1">
      <c r="A70" s="1255" t="s">
        <v>628</v>
      </c>
      <c r="B70" s="1256"/>
      <c r="C70" s="1256"/>
      <c r="D70" s="1256"/>
      <c r="E70" s="1238"/>
      <c r="F70" s="1239"/>
      <c r="G70" s="1222"/>
      <c r="H70" s="1222"/>
      <c r="I70" s="1223"/>
    </row>
    <row r="71" spans="1:9" ht="12.75" customHeight="1">
      <c r="A71" s="1257"/>
      <c r="B71" s="1238"/>
      <c r="C71" s="1360" t="s">
        <v>821</v>
      </c>
      <c r="D71" s="1344"/>
      <c r="E71" s="1352">
        <v>116</v>
      </c>
      <c r="F71" s="1361">
        <v>394</v>
      </c>
      <c r="G71" s="1222"/>
      <c r="H71" s="1222"/>
      <c r="I71" s="1223"/>
    </row>
    <row r="72" spans="1:9" ht="12.75" customHeight="1">
      <c r="A72" s="1257"/>
      <c r="B72" s="1238"/>
      <c r="C72" s="1360" t="s">
        <v>926</v>
      </c>
      <c r="D72" s="1344"/>
      <c r="E72" s="1352">
        <v>120</v>
      </c>
      <c r="F72" s="1361">
        <v>404</v>
      </c>
      <c r="G72" s="1222"/>
      <c r="H72" s="1222"/>
      <c r="I72" s="1223"/>
    </row>
    <row r="73" spans="1:9" ht="12.75" customHeight="1">
      <c r="A73" s="1257"/>
      <c r="B73" s="1238"/>
      <c r="C73" s="1344" t="s">
        <v>927</v>
      </c>
      <c r="D73" s="1352"/>
      <c r="E73" s="1352">
        <v>120</v>
      </c>
      <c r="F73" s="1361">
        <v>404</v>
      </c>
      <c r="G73" s="1222"/>
      <c r="H73" s="1222"/>
      <c r="I73" s="1223"/>
    </row>
    <row r="74" spans="1:9" ht="33" customHeight="1">
      <c r="A74" s="1255" t="s">
        <v>629</v>
      </c>
      <c r="B74" s="1258"/>
      <c r="C74" s="1258"/>
      <c r="D74" s="1258"/>
      <c r="E74" s="1238"/>
      <c r="F74" s="1239"/>
      <c r="G74" s="1222"/>
      <c r="H74" s="1222"/>
      <c r="I74" s="1223"/>
    </row>
    <row r="75" spans="1:9" ht="12.75" customHeight="1">
      <c r="A75" s="1257"/>
      <c r="B75" s="1238"/>
      <c r="C75" s="1360" t="s">
        <v>821</v>
      </c>
      <c r="D75" s="1344"/>
      <c r="E75" s="1352">
        <v>5</v>
      </c>
      <c r="F75" s="1361">
        <v>32</v>
      </c>
      <c r="G75" s="1222"/>
      <c r="H75" s="1222"/>
      <c r="I75" s="1223"/>
    </row>
    <row r="76" spans="1:9" ht="12.75" customHeight="1">
      <c r="A76" s="1257"/>
      <c r="B76" s="1238"/>
      <c r="C76" s="1360" t="s">
        <v>926</v>
      </c>
      <c r="D76" s="1344"/>
      <c r="E76" s="1352">
        <v>7</v>
      </c>
      <c r="F76" s="1361">
        <v>37</v>
      </c>
      <c r="G76" s="1222"/>
      <c r="H76" s="1222"/>
      <c r="I76" s="1223"/>
    </row>
    <row r="77" spans="1:9" ht="12.75" customHeight="1">
      <c r="A77" s="1257"/>
      <c r="B77" s="1238"/>
      <c r="C77" s="1344" t="s">
        <v>927</v>
      </c>
      <c r="D77" s="1352"/>
      <c r="E77" s="1352">
        <v>7</v>
      </c>
      <c r="F77" s="1361">
        <v>37</v>
      </c>
      <c r="G77" s="1222"/>
      <c r="H77" s="1222"/>
      <c r="I77" s="1223"/>
    </row>
    <row r="78" spans="1:9" ht="32.25" customHeight="1">
      <c r="A78" s="1255" t="s">
        <v>630</v>
      </c>
      <c r="B78" s="1256"/>
      <c r="C78" s="1256"/>
      <c r="D78" s="1256"/>
      <c r="E78" s="1238"/>
      <c r="F78" s="1239"/>
      <c r="G78" s="1222"/>
      <c r="H78" s="1222"/>
      <c r="I78" s="1223"/>
    </row>
    <row r="79" spans="1:9" ht="12.75" customHeight="1">
      <c r="A79" s="1257"/>
      <c r="B79" s="1238"/>
      <c r="C79" s="1360" t="s">
        <v>821</v>
      </c>
      <c r="D79" s="1344"/>
      <c r="E79" s="1352">
        <v>48</v>
      </c>
      <c r="F79" s="1361">
        <v>130</v>
      </c>
      <c r="G79" s="1222"/>
      <c r="H79" s="1222"/>
      <c r="I79" s="1223"/>
    </row>
    <row r="80" spans="1:9" ht="12.75" customHeight="1">
      <c r="A80" s="1257"/>
      <c r="B80" s="1238"/>
      <c r="C80" s="1360" t="s">
        <v>926</v>
      </c>
      <c r="D80" s="1344"/>
      <c r="E80" s="1352">
        <v>49</v>
      </c>
      <c r="F80" s="1361">
        <v>126</v>
      </c>
      <c r="G80" s="1222"/>
      <c r="H80" s="1222"/>
      <c r="I80" s="1223"/>
    </row>
    <row r="81" spans="1:9" ht="12.75" customHeight="1">
      <c r="A81" s="1257"/>
      <c r="B81" s="1238"/>
      <c r="C81" s="1344" t="s">
        <v>927</v>
      </c>
      <c r="D81" s="1352"/>
      <c r="E81" s="1352">
        <v>49</v>
      </c>
      <c r="F81" s="1361">
        <v>126</v>
      </c>
      <c r="G81" s="1222"/>
      <c r="H81" s="1222"/>
      <c r="I81" s="1223"/>
    </row>
    <row r="82" spans="1:9" ht="33.75" customHeight="1">
      <c r="A82" s="1255" t="s">
        <v>631</v>
      </c>
      <c r="B82" s="1258"/>
      <c r="C82" s="1258"/>
      <c r="D82" s="1258"/>
      <c r="E82" s="1238"/>
      <c r="F82" s="1239"/>
      <c r="G82" s="1222"/>
      <c r="H82" s="1222"/>
      <c r="I82" s="1223"/>
    </row>
    <row r="83" spans="1:9" ht="12.75" customHeight="1">
      <c r="A83" s="1257"/>
      <c r="B83" s="1238"/>
      <c r="C83" s="1360" t="s">
        <v>821</v>
      </c>
      <c r="D83" s="1344"/>
      <c r="E83" s="1352">
        <v>17</v>
      </c>
      <c r="F83" s="1361">
        <v>50</v>
      </c>
      <c r="G83" s="1222"/>
      <c r="H83" s="1222"/>
      <c r="I83" s="1223"/>
    </row>
    <row r="84" spans="1:9" ht="12.75" customHeight="1">
      <c r="A84" s="1257"/>
      <c r="B84" s="1238"/>
      <c r="C84" s="1360" t="s">
        <v>926</v>
      </c>
      <c r="D84" s="1352"/>
      <c r="E84" s="1352">
        <v>16</v>
      </c>
      <c r="F84" s="1361">
        <v>47</v>
      </c>
      <c r="G84" s="1222"/>
      <c r="H84" s="1222"/>
      <c r="I84" s="1223"/>
    </row>
    <row r="85" spans="1:9" ht="12.75" customHeight="1">
      <c r="A85" s="1257"/>
      <c r="B85" s="1238"/>
      <c r="C85" s="1344" t="s">
        <v>927</v>
      </c>
      <c r="D85" s="1352"/>
      <c r="E85" s="1352">
        <v>16</v>
      </c>
      <c r="F85" s="1361">
        <v>47</v>
      </c>
      <c r="G85" s="1222"/>
      <c r="H85" s="1222"/>
      <c r="I85" s="1223"/>
    </row>
    <row r="86" spans="1:9" ht="48" customHeight="1">
      <c r="A86" s="1255" t="s">
        <v>270</v>
      </c>
      <c r="B86" s="1256"/>
      <c r="C86" s="1256"/>
      <c r="D86" s="1256"/>
      <c r="E86" s="1238"/>
      <c r="F86" s="1239"/>
      <c r="G86" s="1222"/>
      <c r="H86" s="1222"/>
      <c r="I86" s="1223"/>
    </row>
    <row r="87" spans="1:9" ht="12.75" customHeight="1">
      <c r="A87" s="1257"/>
      <c r="B87" s="1238"/>
      <c r="C87" s="1360" t="s">
        <v>821</v>
      </c>
      <c r="D87" s="1344"/>
      <c r="E87" s="1352">
        <v>29</v>
      </c>
      <c r="F87" s="1361">
        <v>141</v>
      </c>
      <c r="G87" s="1222"/>
      <c r="H87" s="1222"/>
      <c r="I87" s="1223"/>
    </row>
    <row r="88" spans="1:9" ht="12.75" customHeight="1">
      <c r="A88" s="1259"/>
      <c r="B88" s="1248"/>
      <c r="C88" s="1360" t="s">
        <v>926</v>
      </c>
      <c r="D88" s="1362"/>
      <c r="E88" s="1358">
        <v>26</v>
      </c>
      <c r="F88" s="1363">
        <v>128</v>
      </c>
      <c r="G88" s="1222"/>
      <c r="H88" s="1222"/>
      <c r="I88" s="1223"/>
    </row>
    <row r="89" spans="1:9" ht="12.75" customHeight="1">
      <c r="A89" s="1257"/>
      <c r="B89" s="1238"/>
      <c r="C89" s="1344" t="s">
        <v>927</v>
      </c>
      <c r="D89" s="1352"/>
      <c r="E89" s="1352">
        <v>26</v>
      </c>
      <c r="F89" s="1361">
        <v>128</v>
      </c>
      <c r="G89" s="1222"/>
      <c r="H89" s="1222"/>
      <c r="I89" s="1223"/>
    </row>
    <row r="90" spans="1:9" ht="39" customHeight="1">
      <c r="A90" s="1664" t="s">
        <v>276</v>
      </c>
      <c r="B90" s="1665"/>
      <c r="C90" s="1665"/>
      <c r="D90" s="1665"/>
      <c r="E90" s="1231"/>
      <c r="F90" s="1232"/>
      <c r="G90" s="1222"/>
      <c r="H90" s="1222"/>
      <c r="I90" s="1223"/>
    </row>
    <row r="91" spans="1:9" ht="12.75" customHeight="1">
      <c r="A91" s="1257"/>
      <c r="B91" s="1238"/>
      <c r="C91" s="1360" t="s">
        <v>821</v>
      </c>
      <c r="D91" s="1344"/>
      <c r="E91" s="1352">
        <v>2</v>
      </c>
      <c r="F91" s="1361">
        <v>5</v>
      </c>
      <c r="G91" s="1222"/>
      <c r="H91" s="1222"/>
      <c r="I91" s="1223"/>
    </row>
    <row r="92" spans="1:9" ht="12.75" customHeight="1">
      <c r="A92" s="1259"/>
      <c r="B92" s="1248"/>
      <c r="C92" s="1360" t="s">
        <v>926</v>
      </c>
      <c r="D92" s="1362"/>
      <c r="E92" s="1358">
        <v>2</v>
      </c>
      <c r="F92" s="1363">
        <v>5</v>
      </c>
      <c r="G92" s="1222"/>
      <c r="H92" s="1222"/>
      <c r="I92" s="1223"/>
    </row>
    <row r="93" spans="1:9" ht="12.75" customHeight="1">
      <c r="A93" s="1257"/>
      <c r="B93" s="1238"/>
      <c r="C93" s="1344" t="s">
        <v>927</v>
      </c>
      <c r="D93" s="1352"/>
      <c r="E93" s="1352">
        <v>2</v>
      </c>
      <c r="F93" s="1361">
        <v>5</v>
      </c>
      <c r="G93" s="1222"/>
      <c r="H93" s="1222"/>
      <c r="I93" s="1223"/>
    </row>
    <row r="94" spans="1:9" ht="34.5" customHeight="1">
      <c r="A94" s="1664" t="s">
        <v>277</v>
      </c>
      <c r="B94" s="1665"/>
      <c r="C94" s="1665"/>
      <c r="D94" s="1665"/>
      <c r="E94" s="1231"/>
      <c r="F94" s="1232"/>
      <c r="G94" s="1222"/>
      <c r="H94" s="1222"/>
      <c r="I94" s="1223"/>
    </row>
    <row r="95" spans="1:9" ht="12.75" customHeight="1">
      <c r="A95" s="1257"/>
      <c r="B95" s="1238"/>
      <c r="C95" s="1360" t="s">
        <v>821</v>
      </c>
      <c r="D95" s="1344"/>
      <c r="E95" s="1352">
        <v>8</v>
      </c>
      <c r="F95" s="1361">
        <v>18</v>
      </c>
      <c r="G95" s="1222"/>
      <c r="H95" s="1222"/>
      <c r="I95" s="1223"/>
    </row>
    <row r="96" spans="1:9" ht="12.75" customHeight="1">
      <c r="A96" s="1259"/>
      <c r="B96" s="1248"/>
      <c r="C96" s="1360" t="s">
        <v>926</v>
      </c>
      <c r="D96" s="1362"/>
      <c r="E96" s="1358">
        <v>9</v>
      </c>
      <c r="F96" s="1363">
        <v>48</v>
      </c>
      <c r="G96" s="1222"/>
      <c r="H96" s="1222"/>
      <c r="I96" s="1223"/>
    </row>
    <row r="97" spans="1:9" ht="12.75" customHeight="1">
      <c r="A97" s="1257"/>
      <c r="B97" s="1238"/>
      <c r="C97" s="1344" t="s">
        <v>927</v>
      </c>
      <c r="D97" s="1352"/>
      <c r="E97" s="1352">
        <v>9</v>
      </c>
      <c r="F97" s="1361">
        <v>48</v>
      </c>
      <c r="G97" s="1222"/>
      <c r="H97" s="1222"/>
      <c r="I97" s="1223"/>
    </row>
    <row r="98" spans="1:9" ht="37.5" customHeight="1">
      <c r="A98" s="1664" t="s">
        <v>278</v>
      </c>
      <c r="B98" s="1665"/>
      <c r="C98" s="1665"/>
      <c r="D98" s="1665"/>
      <c r="E98" s="1231"/>
      <c r="F98" s="1232"/>
      <c r="G98" s="1222"/>
      <c r="H98" s="1222"/>
      <c r="I98" s="1223"/>
    </row>
    <row r="99" spans="1:9" ht="12.75" customHeight="1">
      <c r="A99" s="1257"/>
      <c r="B99" s="1238"/>
      <c r="C99" s="1360" t="s">
        <v>821</v>
      </c>
      <c r="D99" s="1344"/>
      <c r="E99" s="1352">
        <v>1</v>
      </c>
      <c r="F99" s="1361">
        <v>6</v>
      </c>
      <c r="G99" s="1222"/>
      <c r="H99" s="1222"/>
      <c r="I99" s="1223"/>
    </row>
    <row r="100" spans="1:9" ht="12.75" customHeight="1">
      <c r="A100" s="1259"/>
      <c r="B100" s="1248"/>
      <c r="C100" s="1360" t="s">
        <v>926</v>
      </c>
      <c r="D100" s="1362"/>
      <c r="E100" s="1358">
        <v>1</v>
      </c>
      <c r="F100" s="1363">
        <v>6</v>
      </c>
      <c r="G100" s="1222"/>
      <c r="H100" s="1222"/>
      <c r="I100" s="1223"/>
    </row>
    <row r="101" spans="1:9" ht="12.75" customHeight="1" thickBot="1">
      <c r="A101" s="1260"/>
      <c r="B101" s="1236"/>
      <c r="C101" s="1350" t="s">
        <v>927</v>
      </c>
      <c r="D101" s="1350"/>
      <c r="E101" s="1350">
        <v>1</v>
      </c>
      <c r="F101" s="1364">
        <v>6</v>
      </c>
      <c r="G101" s="1222"/>
      <c r="H101" s="1222"/>
      <c r="I101" s="1223"/>
    </row>
    <row r="102" spans="1:9" ht="12.75" customHeight="1">
      <c r="A102" s="1222"/>
      <c r="B102" s="1222"/>
      <c r="C102" s="1223"/>
      <c r="D102" s="1223"/>
      <c r="E102" s="1223"/>
      <c r="F102" s="1223"/>
      <c r="G102" s="1222"/>
      <c r="H102" s="1222"/>
      <c r="I102" s="1223"/>
    </row>
    <row r="103" spans="1:9" ht="12.75" customHeight="1">
      <c r="A103" s="1222"/>
      <c r="B103" s="1222"/>
      <c r="C103" s="1223"/>
      <c r="D103" s="1223"/>
      <c r="E103" s="1223"/>
      <c r="F103" s="1223"/>
      <c r="G103" s="1222"/>
      <c r="H103" s="1222"/>
      <c r="I103" s="1223"/>
    </row>
    <row r="104" spans="1:9" ht="12.75" customHeight="1">
      <c r="A104" s="1222"/>
      <c r="B104" s="1222"/>
      <c r="C104" s="1223"/>
      <c r="D104" s="1223"/>
      <c r="E104" s="1223"/>
      <c r="F104" s="1223"/>
      <c r="G104" s="1222"/>
      <c r="H104" s="1222"/>
      <c r="I104" s="1223"/>
    </row>
    <row r="105" spans="1:9" ht="12.75" customHeight="1">
      <c r="A105" s="1222"/>
      <c r="B105" s="1222"/>
      <c r="C105" s="1223"/>
      <c r="D105" s="1223"/>
      <c r="E105" s="1223"/>
      <c r="F105" s="1223"/>
      <c r="G105" s="1222"/>
      <c r="H105" s="1222"/>
      <c r="I105" s="1223"/>
    </row>
    <row r="106" spans="1:9" ht="12.75" customHeight="1">
      <c r="A106" s="1222"/>
      <c r="B106" s="1222"/>
      <c r="C106" s="1223"/>
      <c r="D106" s="1223"/>
      <c r="E106" s="1223"/>
      <c r="F106" s="1223"/>
      <c r="G106" s="1222"/>
      <c r="H106" s="1222"/>
      <c r="I106" s="1223"/>
    </row>
    <row r="107" spans="1:9" ht="12.75" customHeight="1">
      <c r="A107" s="1222"/>
      <c r="B107" s="1222"/>
      <c r="C107" s="1223"/>
      <c r="D107" s="1223"/>
      <c r="E107" s="1223"/>
      <c r="F107" s="1223"/>
      <c r="G107" s="1222"/>
      <c r="H107" s="1222"/>
      <c r="I107" s="1223"/>
    </row>
    <row r="108" spans="1:9" ht="12.75" customHeight="1">
      <c r="A108" s="1222"/>
      <c r="B108" s="1222"/>
      <c r="C108" s="1223"/>
      <c r="D108" s="1223"/>
      <c r="E108" s="1223"/>
      <c r="F108" s="1223"/>
      <c r="G108" s="1222"/>
      <c r="H108" s="1222"/>
      <c r="I108" s="1223"/>
    </row>
    <row r="109" spans="1:9" ht="12" customHeight="1">
      <c r="A109" s="1222"/>
      <c r="B109" s="1222"/>
      <c r="C109" s="1222"/>
      <c r="D109" s="1222"/>
      <c r="E109" s="1222"/>
      <c r="F109" s="1222"/>
      <c r="G109" s="1222"/>
      <c r="H109" s="1222"/>
      <c r="I109" s="1223"/>
    </row>
    <row r="110" spans="1:9" ht="15.75" customHeight="1">
      <c r="A110" s="1924" t="s">
        <v>413</v>
      </c>
      <c r="B110" s="1924"/>
      <c r="C110" s="1924"/>
      <c r="D110" s="1924"/>
      <c r="E110" s="1924"/>
      <c r="F110" s="1924"/>
      <c r="G110" s="1222"/>
      <c r="H110" s="1222"/>
      <c r="I110" s="1223"/>
    </row>
    <row r="111" spans="1:9" ht="10.5" customHeight="1" thickBot="1">
      <c r="A111" s="1222"/>
      <c r="B111" s="1222"/>
      <c r="C111" s="1222"/>
      <c r="D111" s="1222"/>
      <c r="E111" s="1222"/>
      <c r="F111" s="1222"/>
      <c r="G111" s="1222"/>
      <c r="H111" s="1222"/>
      <c r="I111" s="1223"/>
    </row>
    <row r="112" spans="1:9" ht="65.25" customHeight="1">
      <c r="A112" s="1251" t="s">
        <v>822</v>
      </c>
      <c r="B112" s="1252"/>
      <c r="C112" s="1252"/>
      <c r="D112" s="1252"/>
      <c r="E112" s="1253" t="s">
        <v>411</v>
      </c>
      <c r="F112" s="1254" t="s">
        <v>412</v>
      </c>
      <c r="G112" s="1222"/>
      <c r="H112" s="1222"/>
      <c r="I112" s="1223"/>
    </row>
    <row r="113" spans="1:9" ht="30" customHeight="1">
      <c r="A113" s="1342" t="s">
        <v>414</v>
      </c>
      <c r="B113" s="1256"/>
      <c r="C113" s="1256"/>
      <c r="D113" s="1256"/>
      <c r="E113" s="1238"/>
      <c r="F113" s="1239"/>
      <c r="G113" s="1222"/>
      <c r="H113" s="1222"/>
      <c r="I113" s="1223"/>
    </row>
    <row r="114" spans="1:9" ht="12.75" customHeight="1">
      <c r="A114" s="1257"/>
      <c r="B114" s="1238"/>
      <c r="C114" s="1360" t="s">
        <v>821</v>
      </c>
      <c r="D114" s="1344"/>
      <c r="E114" s="1352">
        <v>257</v>
      </c>
      <c r="F114" s="1365">
        <v>1141</v>
      </c>
      <c r="G114" s="1222"/>
      <c r="H114" s="1222"/>
      <c r="I114" s="1223"/>
    </row>
    <row r="115" spans="1:9" ht="12.75" customHeight="1">
      <c r="A115" s="1257"/>
      <c r="B115" s="1238"/>
      <c r="C115" s="1360" t="s">
        <v>926</v>
      </c>
      <c r="D115" s="1344"/>
      <c r="E115" s="1352">
        <v>252</v>
      </c>
      <c r="F115" s="1365">
        <v>1163</v>
      </c>
      <c r="G115" s="1222"/>
      <c r="H115" s="1222"/>
      <c r="I115" s="1223"/>
    </row>
    <row r="116" spans="1:9" ht="12.75" customHeight="1" thickBot="1">
      <c r="A116" s="1260"/>
      <c r="B116" s="1236"/>
      <c r="C116" s="1350" t="s">
        <v>927</v>
      </c>
      <c r="D116" s="1350"/>
      <c r="E116" s="1350">
        <v>400</v>
      </c>
      <c r="F116" s="1366">
        <v>3400</v>
      </c>
      <c r="G116" s="1222"/>
      <c r="H116" s="1222"/>
      <c r="I116" s="1223"/>
    </row>
    <row r="117" spans="1:9" ht="15.75" customHeight="1">
      <c r="A117" s="1222"/>
      <c r="B117" s="1222"/>
      <c r="C117" s="1222"/>
      <c r="D117" s="1222"/>
      <c r="E117" s="1222"/>
      <c r="F117" s="1222"/>
      <c r="G117" s="1222"/>
      <c r="H117" s="1222"/>
      <c r="I117" s="1223"/>
    </row>
    <row r="118" spans="1:9" ht="15.75" customHeight="1">
      <c r="A118" s="1250" t="s">
        <v>416</v>
      </c>
      <c r="B118" s="1250"/>
      <c r="C118" s="1250"/>
      <c r="D118" s="1250"/>
      <c r="E118" s="1250"/>
      <c r="F118" s="1250"/>
      <c r="G118" s="1222"/>
      <c r="H118" s="1222"/>
      <c r="I118" s="1223"/>
    </row>
    <row r="119" spans="1:9" ht="15.75" customHeight="1" thickBot="1">
      <c r="A119" s="1222"/>
      <c r="B119" s="1222"/>
      <c r="C119" s="1222"/>
      <c r="D119" s="1222"/>
      <c r="E119" s="1222"/>
      <c r="F119" s="1222"/>
      <c r="G119" s="1222"/>
      <c r="H119" s="1222"/>
      <c r="I119" s="1223"/>
    </row>
    <row r="120" spans="1:9" ht="29.25" customHeight="1">
      <c r="A120" s="1251" t="s">
        <v>84</v>
      </c>
      <c r="B120" s="1252"/>
      <c r="C120" s="1252"/>
      <c r="D120" s="1252"/>
      <c r="E120" s="1253" t="s">
        <v>411</v>
      </c>
      <c r="F120" s="1254" t="s">
        <v>412</v>
      </c>
      <c r="G120" s="1222"/>
      <c r="H120" s="1222"/>
      <c r="I120" s="1223"/>
    </row>
    <row r="121" spans="1:9" ht="23.25" customHeight="1">
      <c r="A121" s="1255" t="s">
        <v>417</v>
      </c>
      <c r="B121" s="1256"/>
      <c r="C121" s="1256"/>
      <c r="D121" s="1256"/>
      <c r="E121" s="1238"/>
      <c r="F121" s="1239"/>
      <c r="G121" s="1222"/>
      <c r="H121" s="1222"/>
      <c r="I121" s="1223"/>
    </row>
    <row r="122" spans="1:9" ht="12.75" customHeight="1">
      <c r="A122" s="1257"/>
      <c r="B122" s="1238"/>
      <c r="C122" s="1360" t="s">
        <v>821</v>
      </c>
      <c r="D122" s="1344"/>
      <c r="E122" s="1352">
        <v>50</v>
      </c>
      <c r="F122" s="1361">
        <v>1443</v>
      </c>
      <c r="G122" s="1222"/>
      <c r="H122" s="1222"/>
      <c r="I122" s="1223"/>
    </row>
    <row r="123" spans="1:9" ht="12.75" customHeight="1">
      <c r="A123" s="1257"/>
      <c r="B123" s="1238"/>
      <c r="C123" s="1360" t="s">
        <v>926</v>
      </c>
      <c r="D123" s="1344"/>
      <c r="E123" s="1352">
        <v>58</v>
      </c>
      <c r="F123" s="1361">
        <v>1555</v>
      </c>
      <c r="G123" s="1222"/>
      <c r="H123" s="1222"/>
      <c r="I123" s="1223"/>
    </row>
    <row r="124" spans="1:9" ht="12.75" customHeight="1">
      <c r="A124" s="1257"/>
      <c r="B124" s="1238"/>
      <c r="C124" s="1344" t="s">
        <v>927</v>
      </c>
      <c r="D124" s="1352"/>
      <c r="E124" s="1352">
        <v>58</v>
      </c>
      <c r="F124" s="1361">
        <v>1555</v>
      </c>
      <c r="G124" s="1222"/>
      <c r="H124" s="1222"/>
      <c r="I124" s="1223"/>
    </row>
    <row r="125" spans="1:9" ht="26.25" customHeight="1">
      <c r="A125" s="1255" t="s">
        <v>418</v>
      </c>
      <c r="B125" s="1258"/>
      <c r="C125" s="1258"/>
      <c r="D125" s="1258"/>
      <c r="E125" s="1352"/>
      <c r="F125" s="1361"/>
      <c r="G125" s="1222"/>
      <c r="H125" s="1222"/>
      <c r="I125" s="1223"/>
    </row>
    <row r="126" spans="1:9" ht="12.75" customHeight="1">
      <c r="A126" s="1257"/>
      <c r="B126" s="1238"/>
      <c r="C126" s="1360" t="s">
        <v>821</v>
      </c>
      <c r="D126" s="1344"/>
      <c r="E126" s="1352">
        <v>19</v>
      </c>
      <c r="F126" s="1361">
        <v>332</v>
      </c>
      <c r="G126" s="1222"/>
      <c r="H126" s="1222"/>
      <c r="I126" s="1223"/>
    </row>
    <row r="127" spans="1:9" ht="12.75" customHeight="1">
      <c r="A127" s="1257"/>
      <c r="B127" s="1238"/>
      <c r="C127" s="1360" t="s">
        <v>926</v>
      </c>
      <c r="D127" s="1344"/>
      <c r="E127" s="1352">
        <v>24</v>
      </c>
      <c r="F127" s="1361">
        <v>371</v>
      </c>
      <c r="G127" s="1222"/>
      <c r="H127" s="1222"/>
      <c r="I127" s="1223"/>
    </row>
    <row r="128" spans="1:9" ht="12.75" customHeight="1">
      <c r="A128" s="1257"/>
      <c r="B128" s="1238"/>
      <c r="C128" s="1344" t="s">
        <v>927</v>
      </c>
      <c r="D128" s="1352"/>
      <c r="E128" s="1352">
        <v>24</v>
      </c>
      <c r="F128" s="1361">
        <v>371</v>
      </c>
      <c r="G128" s="1222"/>
      <c r="H128" s="1222"/>
      <c r="I128" s="1223"/>
    </row>
    <row r="129" spans="1:9" ht="21" customHeight="1">
      <c r="A129" s="1255" t="s">
        <v>279</v>
      </c>
      <c r="B129" s="1238"/>
      <c r="C129" s="1344"/>
      <c r="D129" s="1352"/>
      <c r="E129" s="1352"/>
      <c r="F129" s="1361"/>
      <c r="G129" s="1222"/>
      <c r="H129" s="1222"/>
      <c r="I129" s="1223"/>
    </row>
    <row r="130" spans="1:9" ht="12.75" customHeight="1">
      <c r="A130" s="1257"/>
      <c r="B130" s="1238"/>
      <c r="C130" s="1360" t="s">
        <v>821</v>
      </c>
      <c r="D130" s="1352"/>
      <c r="E130" s="1352">
        <v>3</v>
      </c>
      <c r="F130" s="1361">
        <v>82</v>
      </c>
      <c r="G130" s="1222"/>
      <c r="H130" s="1222"/>
      <c r="I130" s="1223"/>
    </row>
    <row r="131" spans="1:9" ht="12.75" customHeight="1">
      <c r="A131" s="1257"/>
      <c r="B131" s="1238"/>
      <c r="C131" s="1360" t="s">
        <v>926</v>
      </c>
      <c r="D131" s="1352"/>
      <c r="E131" s="1352">
        <v>9</v>
      </c>
      <c r="F131" s="1361">
        <v>208</v>
      </c>
      <c r="G131" s="1222"/>
      <c r="H131" s="1222"/>
      <c r="I131" s="1223"/>
    </row>
    <row r="132" spans="1:9" ht="12.75" customHeight="1">
      <c r="A132" s="1257"/>
      <c r="B132" s="1238"/>
      <c r="C132" s="1344" t="s">
        <v>927</v>
      </c>
      <c r="D132" s="1352"/>
      <c r="E132" s="1352">
        <v>9</v>
      </c>
      <c r="F132" s="1361">
        <v>208</v>
      </c>
      <c r="G132" s="1222"/>
      <c r="H132" s="1222"/>
      <c r="I132" s="1223"/>
    </row>
    <row r="133" spans="1:9" ht="29.25" customHeight="1">
      <c r="A133" s="1255" t="s">
        <v>423</v>
      </c>
      <c r="B133" s="1256"/>
      <c r="C133" s="1258"/>
      <c r="D133" s="1258"/>
      <c r="E133" s="1352"/>
      <c r="F133" s="1361"/>
      <c r="G133" s="1222"/>
      <c r="H133" s="1222"/>
      <c r="I133" s="1223"/>
    </row>
    <row r="134" spans="1:9" ht="12.75" customHeight="1">
      <c r="A134" s="1257"/>
      <c r="B134" s="1238"/>
      <c r="C134" s="1360" t="s">
        <v>821</v>
      </c>
      <c r="D134" s="1344"/>
      <c r="E134" s="1352">
        <v>3</v>
      </c>
      <c r="F134" s="1361">
        <v>34</v>
      </c>
      <c r="G134" s="1222"/>
      <c r="H134" s="1222"/>
      <c r="I134" s="1223"/>
    </row>
    <row r="135" spans="1:9" ht="12.75" customHeight="1">
      <c r="A135" s="1257"/>
      <c r="B135" s="1238"/>
      <c r="C135" s="1360" t="s">
        <v>926</v>
      </c>
      <c r="D135" s="1344"/>
      <c r="E135" s="1352">
        <v>6</v>
      </c>
      <c r="F135" s="1361">
        <v>88</v>
      </c>
      <c r="G135" s="1222"/>
      <c r="H135" s="1222"/>
      <c r="I135" s="1223"/>
    </row>
    <row r="136" spans="1:9" ht="12.75" customHeight="1">
      <c r="A136" s="1257"/>
      <c r="B136" s="1238"/>
      <c r="C136" s="1344" t="s">
        <v>927</v>
      </c>
      <c r="D136" s="1352"/>
      <c r="E136" s="1352">
        <v>6</v>
      </c>
      <c r="F136" s="1361">
        <v>88</v>
      </c>
      <c r="G136" s="1222"/>
      <c r="H136" s="1222"/>
      <c r="I136" s="1223"/>
    </row>
    <row r="137" spans="1:9" ht="30" customHeight="1">
      <c r="A137" s="1255" t="s">
        <v>472</v>
      </c>
      <c r="B137" s="1258"/>
      <c r="C137" s="1258"/>
      <c r="D137" s="1258"/>
      <c r="E137" s="1352"/>
      <c r="F137" s="1361"/>
      <c r="G137" s="1222"/>
      <c r="H137" s="1222"/>
      <c r="I137" s="1223"/>
    </row>
    <row r="138" spans="1:9" ht="12.75" customHeight="1">
      <c r="A138" s="1257"/>
      <c r="B138" s="1238"/>
      <c r="C138" s="1360" t="s">
        <v>821</v>
      </c>
      <c r="D138" s="1344"/>
      <c r="E138" s="1352">
        <v>54</v>
      </c>
      <c r="F138" s="1361">
        <v>554</v>
      </c>
      <c r="G138" s="1222"/>
      <c r="H138" s="1222"/>
      <c r="I138" s="1223"/>
    </row>
    <row r="139" spans="1:9" ht="12.75" customHeight="1">
      <c r="A139" s="1257"/>
      <c r="B139" s="1238"/>
      <c r="C139" s="1360" t="s">
        <v>926</v>
      </c>
      <c r="D139" s="1352"/>
      <c r="E139" s="1352">
        <v>58</v>
      </c>
      <c r="F139" s="1361">
        <v>545</v>
      </c>
      <c r="G139" s="1222"/>
      <c r="H139" s="1222"/>
      <c r="I139" s="1223"/>
    </row>
    <row r="140" spans="1:9" ht="12.75" customHeight="1">
      <c r="A140" s="1257"/>
      <c r="B140" s="1238"/>
      <c r="C140" s="1344" t="s">
        <v>927</v>
      </c>
      <c r="D140" s="1352"/>
      <c r="E140" s="1352">
        <v>58</v>
      </c>
      <c r="F140" s="1361">
        <v>545</v>
      </c>
      <c r="G140" s="1222"/>
      <c r="H140" s="1222"/>
      <c r="I140" s="1223"/>
    </row>
    <row r="141" spans="1:9" ht="15.75" customHeight="1" thickBot="1">
      <c r="A141" s="1261"/>
      <c r="B141" s="1262"/>
      <c r="C141" s="1262"/>
      <c r="D141" s="1262"/>
      <c r="E141" s="1236"/>
      <c r="F141" s="1242"/>
      <c r="G141" s="1222"/>
      <c r="H141" s="1222"/>
      <c r="I141" s="1223"/>
    </row>
    <row r="142" spans="1:9" ht="15.75" customHeight="1">
      <c r="A142" s="1670"/>
      <c r="B142" s="1670"/>
      <c r="C142" s="1670"/>
      <c r="D142" s="1670"/>
      <c r="E142" s="1222"/>
      <c r="F142" s="1222"/>
      <c r="G142" s="1222"/>
      <c r="H142" s="1222"/>
      <c r="I142" s="1223"/>
    </row>
    <row r="143" spans="1:9" ht="15.75" customHeight="1">
      <c r="A143" s="1670"/>
      <c r="B143" s="1670"/>
      <c r="C143" s="1670"/>
      <c r="D143" s="1670"/>
      <c r="E143" s="1222"/>
      <c r="F143" s="1222"/>
      <c r="G143" s="1222"/>
      <c r="H143" s="1222"/>
      <c r="I143" s="1223"/>
    </row>
    <row r="144" spans="1:9" ht="15.75" customHeight="1">
      <c r="A144" s="1670"/>
      <c r="B144" s="1670"/>
      <c r="C144" s="1670"/>
      <c r="D144" s="1670"/>
      <c r="E144" s="1222"/>
      <c r="F144" s="1222"/>
      <c r="G144" s="1222"/>
      <c r="H144" s="1222"/>
      <c r="I144" s="1223"/>
    </row>
    <row r="145" spans="1:9" ht="15.75" customHeight="1">
      <c r="A145" s="1670"/>
      <c r="B145" s="1670"/>
      <c r="C145" s="1670"/>
      <c r="D145" s="1670"/>
      <c r="E145" s="1222"/>
      <c r="F145" s="1222"/>
      <c r="G145" s="1222"/>
      <c r="H145" s="1222"/>
      <c r="I145" s="1223"/>
    </row>
    <row r="146" spans="1:9" ht="15.75" customHeight="1">
      <c r="A146" s="1670"/>
      <c r="B146" s="1670"/>
      <c r="C146" s="1670"/>
      <c r="D146" s="1670"/>
      <c r="E146" s="1222"/>
      <c r="F146" s="1222"/>
      <c r="G146" s="1222"/>
      <c r="H146" s="1222"/>
      <c r="I146" s="1223"/>
    </row>
    <row r="147" spans="1:9" ht="15.75" customHeight="1">
      <c r="A147" s="1670"/>
      <c r="B147" s="1670"/>
      <c r="C147" s="1670"/>
      <c r="D147" s="1670"/>
      <c r="E147" s="1222"/>
      <c r="F147" s="1222"/>
      <c r="G147" s="1222"/>
      <c r="H147" s="1222"/>
      <c r="I147" s="1223"/>
    </row>
    <row r="148" spans="1:9" ht="16.5" thickBot="1">
      <c r="A148" s="1222"/>
      <c r="B148" s="1222"/>
      <c r="C148" s="1222"/>
      <c r="D148" s="1222"/>
      <c r="E148" s="1222" t="s">
        <v>515</v>
      </c>
      <c r="F148" s="1222"/>
      <c r="G148" s="1222"/>
      <c r="H148" s="1222"/>
      <c r="I148" s="1223"/>
    </row>
    <row r="149" spans="1:9" ht="42" customHeight="1">
      <c r="A149" s="1925" t="s">
        <v>449</v>
      </c>
      <c r="B149" s="1926"/>
      <c r="C149" s="1926"/>
      <c r="D149" s="1926"/>
      <c r="E149" s="1927"/>
      <c r="F149" s="1222"/>
      <c r="G149" s="1222"/>
      <c r="H149" s="1222"/>
      <c r="I149" s="1223"/>
    </row>
    <row r="150" spans="1:9" ht="15.75">
      <c r="A150" s="1257"/>
      <c r="B150" s="1234"/>
      <c r="C150" s="1238"/>
      <c r="D150" s="1238"/>
      <c r="E150" s="1239"/>
      <c r="F150" s="1222"/>
      <c r="G150" s="1222"/>
      <c r="H150" s="1222"/>
      <c r="I150" s="1223"/>
    </row>
    <row r="151" spans="1:9" ht="15.75">
      <c r="A151" s="1257"/>
      <c r="B151" s="1234"/>
      <c r="C151" s="1238" t="s">
        <v>424</v>
      </c>
      <c r="D151" s="1238" t="s">
        <v>425</v>
      </c>
      <c r="E151" s="1239" t="s">
        <v>535</v>
      </c>
      <c r="F151" s="1757"/>
      <c r="G151" s="1758"/>
      <c r="H151" s="1222"/>
      <c r="I151" s="1223"/>
    </row>
    <row r="152" spans="1:9" ht="12.75" customHeight="1">
      <c r="A152" s="1367" t="s">
        <v>426</v>
      </c>
      <c r="B152" s="1344"/>
      <c r="C152" s="1368">
        <v>1854720</v>
      </c>
      <c r="D152" s="1368">
        <v>500774</v>
      </c>
      <c r="E152" s="1365">
        <f>SUM(C152:D152)</f>
        <v>2355494</v>
      </c>
      <c r="F152" s="1222"/>
      <c r="H152" s="1222"/>
      <c r="I152" s="1223"/>
    </row>
    <row r="153" spans="1:9" ht="12.75" customHeight="1">
      <c r="A153" s="1367" t="s">
        <v>427</v>
      </c>
      <c r="B153" s="1369"/>
      <c r="C153" s="1368">
        <v>22366080</v>
      </c>
      <c r="D153" s="1368">
        <v>6038842</v>
      </c>
      <c r="E153" s="1365">
        <f>SUM(C153:D153)</f>
        <v>28404922</v>
      </c>
      <c r="F153" s="1222"/>
      <c r="H153" s="1222"/>
      <c r="I153" s="1223"/>
    </row>
    <row r="154" spans="1:9" ht="12.75" customHeight="1">
      <c r="A154" s="1367" t="s">
        <v>428</v>
      </c>
      <c r="B154" s="1369"/>
      <c r="C154" s="1368">
        <v>16677010</v>
      </c>
      <c r="D154" s="1368">
        <v>4502793</v>
      </c>
      <c r="E154" s="1365">
        <f>SUM(C154:D154)</f>
        <v>21179803</v>
      </c>
      <c r="F154" s="1222"/>
      <c r="H154" s="1222"/>
      <c r="I154" s="1223"/>
    </row>
    <row r="155" spans="1:9" ht="12.75" customHeight="1">
      <c r="A155" s="1370" t="s">
        <v>280</v>
      </c>
      <c r="B155" s="1371"/>
      <c r="C155" s="1372">
        <v>1372793</v>
      </c>
      <c r="D155" s="1368">
        <v>370654</v>
      </c>
      <c r="E155" s="1365">
        <f>SUM(C155:D155)</f>
        <v>1743447</v>
      </c>
      <c r="F155" s="1222"/>
      <c r="G155" s="1222"/>
      <c r="H155" s="1294"/>
      <c r="I155" s="1223"/>
    </row>
    <row r="156" spans="1:9" ht="12.75" customHeight="1">
      <c r="A156" s="1370" t="s">
        <v>474</v>
      </c>
      <c r="B156" s="1371"/>
      <c r="C156" s="1372">
        <v>10618800</v>
      </c>
      <c r="D156" s="1368">
        <v>2867076</v>
      </c>
      <c r="E156" s="1365">
        <f>SUM(C156:D156)</f>
        <v>13485876</v>
      </c>
      <c r="F156" s="1222"/>
      <c r="G156" s="1222"/>
      <c r="H156" s="1294"/>
      <c r="I156" s="1223"/>
    </row>
    <row r="157" spans="1:9" ht="16.5" thickBot="1">
      <c r="A157" s="1263" t="s">
        <v>534</v>
      </c>
      <c r="B157" s="1264"/>
      <c r="C157" s="1265">
        <f>SUM(C152:C156)</f>
        <v>52889403</v>
      </c>
      <c r="D157" s="1265">
        <f>SUM(D152:D156)</f>
        <v>14280139</v>
      </c>
      <c r="E157" s="1563">
        <f>SUM(E152:E156)</f>
        <v>67169542</v>
      </c>
      <c r="F157" s="1222"/>
      <c r="G157" s="1222"/>
      <c r="H157" s="1294"/>
      <c r="I157" s="1223"/>
    </row>
    <row r="158" spans="1:9" ht="15.75">
      <c r="A158" s="1640"/>
      <c r="B158" s="1640"/>
      <c r="C158" s="1641"/>
      <c r="D158" s="1641"/>
      <c r="E158" s="1641"/>
      <c r="F158" s="1222"/>
      <c r="G158" s="1222"/>
      <c r="H158" s="1294"/>
      <c r="I158" s="1223"/>
    </row>
    <row r="159" spans="1:9" ht="15.75">
      <c r="A159" s="1640"/>
      <c r="B159" s="1640"/>
      <c r="C159" s="1641"/>
      <c r="D159" s="1641"/>
      <c r="E159" s="1641"/>
      <c r="F159" s="1222"/>
      <c r="G159" s="1222"/>
      <c r="H159" s="1294"/>
      <c r="I159" s="1223"/>
    </row>
    <row r="160" spans="1:9" ht="15.75">
      <c r="A160" s="1640"/>
      <c r="B160" s="1640"/>
      <c r="C160" s="1641"/>
      <c r="D160" s="1641"/>
      <c r="E160" s="1641"/>
      <c r="F160" s="1222"/>
      <c r="G160" s="1222"/>
      <c r="H160" s="1294"/>
      <c r="I160" s="1223"/>
    </row>
    <row r="161" spans="1:9" ht="15.75">
      <c r="A161" s="1640"/>
      <c r="B161" s="1640"/>
      <c r="C161" s="1641"/>
      <c r="D161" s="1641"/>
      <c r="E161" s="1641"/>
      <c r="F161" s="1222"/>
      <c r="G161" s="1222"/>
      <c r="H161" s="1294"/>
      <c r="I161" s="1223"/>
    </row>
    <row r="162" spans="1:9" ht="15.75">
      <c r="A162" s="1640"/>
      <c r="B162" s="1640"/>
      <c r="C162" s="1641"/>
      <c r="D162" s="1641"/>
      <c r="E162" s="1641"/>
      <c r="F162" s="1222"/>
      <c r="G162" s="1222"/>
      <c r="H162" s="1294"/>
      <c r="I162" s="1223"/>
    </row>
    <row r="163" spans="1:9" ht="15.75">
      <c r="A163" s="1640"/>
      <c r="B163" s="1640"/>
      <c r="C163" s="1641"/>
      <c r="D163" s="1641"/>
      <c r="E163" s="1641"/>
      <c r="F163" s="1222"/>
      <c r="G163" s="1222"/>
      <c r="H163" s="1294"/>
      <c r="I163" s="1223"/>
    </row>
    <row r="164" spans="1:9" ht="15.75">
      <c r="A164" s="1640"/>
      <c r="B164" s="1640"/>
      <c r="C164" s="1641"/>
      <c r="D164" s="1641"/>
      <c r="E164" s="1641"/>
      <c r="F164" s="1222"/>
      <c r="G164" s="1222"/>
      <c r="H164" s="1294"/>
      <c r="I164" s="1223"/>
    </row>
    <row r="165" spans="1:9" ht="16.5" thickBot="1">
      <c r="A165" s="1266"/>
      <c r="B165" s="1266"/>
      <c r="C165" s="1266"/>
      <c r="D165" s="1266"/>
      <c r="E165" s="1222" t="s">
        <v>763</v>
      </c>
      <c r="F165" s="1266"/>
      <c r="G165" s="1266"/>
      <c r="H165" s="1266"/>
    </row>
    <row r="166" spans="1:9" ht="15.75">
      <c r="A166" s="1225" t="s">
        <v>429</v>
      </c>
      <c r="B166" s="1267"/>
      <c r="C166" s="1267"/>
      <c r="D166" s="1267"/>
      <c r="E166" s="1268"/>
      <c r="F166" s="1266"/>
      <c r="G166" s="1266"/>
      <c r="H166" s="1266"/>
    </row>
    <row r="167" spans="1:9" ht="15.75">
      <c r="A167" s="1257"/>
      <c r="B167" s="1269"/>
      <c r="C167" s="1633" t="s">
        <v>424</v>
      </c>
      <c r="D167" s="1634" t="s">
        <v>425</v>
      </c>
      <c r="E167" s="1635" t="s">
        <v>535</v>
      </c>
      <c r="F167" s="1266"/>
      <c r="G167" s="1266"/>
      <c r="H167" s="1266"/>
    </row>
    <row r="168" spans="1:9" ht="12.75" customHeight="1">
      <c r="A168" s="1373" t="s">
        <v>999</v>
      </c>
      <c r="B168" s="1374"/>
      <c r="C168" s="1637">
        <v>16225000</v>
      </c>
      <c r="D168" s="1375"/>
      <c r="E168" s="1376">
        <f>SUM(C168:D168)</f>
        <v>16225000</v>
      </c>
      <c r="F168" s="1266"/>
      <c r="G168" s="1266"/>
      <c r="H168" s="1266"/>
    </row>
    <row r="169" spans="1:9" ht="12.75" customHeight="1">
      <c r="A169" s="1373"/>
      <c r="B169" s="1374"/>
      <c r="C169" s="1637"/>
      <c r="D169" s="1375"/>
      <c r="E169" s="1376">
        <f>SUM(C169:D169)</f>
        <v>0</v>
      </c>
      <c r="F169" s="1266"/>
      <c r="G169" s="1266"/>
      <c r="H169" s="1266"/>
    </row>
    <row r="170" spans="1:9" ht="12.75" customHeight="1">
      <c r="A170" s="1377"/>
      <c r="B170" s="1378"/>
      <c r="C170" s="1378"/>
      <c r="D170" s="1375"/>
      <c r="E170" s="1376"/>
      <c r="F170" s="1266"/>
      <c r="G170" s="1266"/>
      <c r="H170" s="1266"/>
    </row>
    <row r="171" spans="1:9" ht="15.75">
      <c r="A171" s="1271"/>
      <c r="B171" s="1272"/>
      <c r="C171" s="1272"/>
      <c r="D171" s="1270"/>
      <c r="E171" s="1273"/>
      <c r="F171" s="1266"/>
      <c r="G171" s="1266"/>
      <c r="H171" s="1266"/>
    </row>
    <row r="172" spans="1:9" ht="16.5" thickBot="1">
      <c r="A172" s="1274" t="s">
        <v>534</v>
      </c>
      <c r="B172" s="1275"/>
      <c r="C172" s="1275"/>
      <c r="D172" s="1276"/>
      <c r="E172" s="1277">
        <f>SUM(E168:E171)</f>
        <v>16225000</v>
      </c>
      <c r="F172" s="1266"/>
      <c r="G172" s="1266"/>
      <c r="H172" s="1266"/>
    </row>
    <row r="173" spans="1:9" ht="16.5" thickBot="1">
      <c r="A173" s="1266"/>
      <c r="B173" s="1266"/>
      <c r="C173" s="1266"/>
      <c r="D173" s="1266"/>
      <c r="E173" s="1222" t="s">
        <v>763</v>
      </c>
      <c r="F173" s="1266"/>
      <c r="G173" s="1266"/>
      <c r="H173" s="1266"/>
    </row>
    <row r="174" spans="1:9" ht="45.75" customHeight="1">
      <c r="A174" s="1278" t="s">
        <v>430</v>
      </c>
      <c r="B174" s="1279"/>
      <c r="C174" s="1279"/>
      <c r="D174" s="1279"/>
      <c r="E174" s="1280"/>
      <c r="F174" s="1266"/>
      <c r="G174" s="1266"/>
      <c r="H174" s="1266"/>
    </row>
    <row r="175" spans="1:9" ht="15.75">
      <c r="A175" s="1257"/>
      <c r="B175" s="1269"/>
      <c r="C175" s="1633" t="s">
        <v>424</v>
      </c>
      <c r="D175" s="1634" t="s">
        <v>425</v>
      </c>
      <c r="E175" s="1635" t="s">
        <v>535</v>
      </c>
      <c r="F175" s="1266"/>
      <c r="G175" s="1266"/>
      <c r="H175" s="1266"/>
    </row>
    <row r="176" spans="1:9" ht="12.75" customHeight="1">
      <c r="A176" s="1373" t="s">
        <v>433</v>
      </c>
      <c r="B176" s="1374"/>
      <c r="C176" s="1637">
        <v>5404500</v>
      </c>
      <c r="D176" s="1636">
        <v>1459215</v>
      </c>
      <c r="E176" s="1376">
        <f>SUM(C176:D176)</f>
        <v>6863715</v>
      </c>
      <c r="F176" s="1266"/>
      <c r="G176" s="1266"/>
      <c r="H176" s="1266"/>
    </row>
    <row r="177" spans="1:8" ht="12.75" customHeight="1">
      <c r="A177" s="1377"/>
      <c r="B177" s="1378"/>
      <c r="C177" s="1378"/>
      <c r="D177" s="1375"/>
      <c r="E177" s="1376"/>
      <c r="F177" s="1266"/>
      <c r="G177" s="1266"/>
      <c r="H177" s="1266"/>
    </row>
    <row r="178" spans="1:8" ht="15.75">
      <c r="A178" s="1271"/>
      <c r="B178" s="1272"/>
      <c r="C178" s="1272"/>
      <c r="D178" s="1270"/>
      <c r="E178" s="1273"/>
      <c r="F178" s="1266"/>
      <c r="G178" s="1266"/>
      <c r="H178" s="1266"/>
    </row>
    <row r="179" spans="1:8" ht="16.5" thickBot="1">
      <c r="A179" s="1274" t="s">
        <v>534</v>
      </c>
      <c r="B179" s="1275"/>
      <c r="C179" s="1275"/>
      <c r="D179" s="1276"/>
      <c r="E179" s="1277">
        <f>SUM(E176:E178)</f>
        <v>6863715</v>
      </c>
      <c r="F179" s="1266"/>
      <c r="G179" s="1266"/>
      <c r="H179" s="1266"/>
    </row>
    <row r="180" spans="1:8" ht="15.75" thickBot="1">
      <c r="A180" s="1266"/>
      <c r="B180" s="1266"/>
      <c r="C180" s="1266"/>
      <c r="D180" s="1266"/>
      <c r="E180" s="1266"/>
      <c r="F180" s="1266"/>
      <c r="G180" s="1266"/>
      <c r="H180" s="1266"/>
    </row>
    <row r="181" spans="1:8" ht="78.75">
      <c r="A181" s="1290" t="s">
        <v>38</v>
      </c>
      <c r="B181" s="1267"/>
      <c r="C181" s="1267"/>
      <c r="D181" s="1267"/>
      <c r="E181" s="1268"/>
      <c r="F181" s="1266"/>
      <c r="G181" s="1266"/>
      <c r="H181" s="1266"/>
    </row>
    <row r="182" spans="1:8" ht="16.5" thickBot="1">
      <c r="A182" s="1291" t="s">
        <v>534</v>
      </c>
      <c r="B182" s="1292"/>
      <c r="C182" s="1292"/>
      <c r="D182" s="1292"/>
      <c r="E182" s="1293">
        <v>0</v>
      </c>
      <c r="F182" s="1266"/>
      <c r="G182" s="1266"/>
      <c r="H182" s="1266"/>
    </row>
    <row r="183" spans="1:8" ht="15.75" thickBot="1">
      <c r="A183" s="1266"/>
      <c r="B183" s="1266"/>
      <c r="C183" s="1266"/>
      <c r="D183" s="1266"/>
      <c r="E183" s="1266"/>
      <c r="F183" s="1266"/>
      <c r="G183" s="1266"/>
      <c r="H183" s="1266"/>
    </row>
    <row r="184" spans="1:8" ht="47.25">
      <c r="A184" s="1290" t="s">
        <v>473</v>
      </c>
      <c r="B184" s="1267"/>
      <c r="C184" s="1267"/>
      <c r="D184" s="1267"/>
      <c r="E184" s="1268"/>
      <c r="F184" s="1266"/>
      <c r="G184" s="1266"/>
      <c r="H184" s="1266"/>
    </row>
    <row r="185" spans="1:8" ht="16.5" thickBot="1">
      <c r="A185" s="1291" t="s">
        <v>534</v>
      </c>
      <c r="B185" s="1292"/>
      <c r="C185" s="1292"/>
      <c r="D185" s="1292"/>
      <c r="E185" s="1293">
        <v>0</v>
      </c>
      <c r="F185" s="1266"/>
      <c r="G185" s="1266"/>
      <c r="H185" s="1266"/>
    </row>
    <row r="186" spans="1:8" ht="15">
      <c r="A186" s="1266"/>
      <c r="B186" s="1266"/>
      <c r="C186" s="1266"/>
      <c r="D186" s="1266"/>
      <c r="E186" s="1266"/>
      <c r="F186" s="1266"/>
      <c r="G186" s="1266"/>
      <c r="H186" s="1266"/>
    </row>
    <row r="187" spans="1:8" ht="15">
      <c r="A187" s="1266"/>
      <c r="B187" s="1266"/>
      <c r="C187" s="1266"/>
      <c r="D187" s="1266"/>
      <c r="E187" s="1266"/>
      <c r="F187" s="1266"/>
      <c r="G187" s="1266"/>
      <c r="H187" s="1266"/>
    </row>
    <row r="188" spans="1:8" ht="15">
      <c r="A188" s="1266"/>
      <c r="B188" s="1266"/>
      <c r="C188" s="1266"/>
      <c r="D188" s="1266"/>
      <c r="E188" s="1266"/>
      <c r="F188" s="1266"/>
      <c r="G188" s="1266"/>
      <c r="H188" s="1266"/>
    </row>
    <row r="189" spans="1:8" ht="15">
      <c r="A189" s="1266"/>
      <c r="B189" s="1266"/>
      <c r="C189" s="1266"/>
      <c r="D189" s="1266"/>
      <c r="E189" s="1266"/>
      <c r="F189" s="1266"/>
      <c r="G189" s="1266"/>
      <c r="H189" s="1266"/>
    </row>
    <row r="190" spans="1:8" ht="15">
      <c r="A190" s="1266"/>
      <c r="B190" s="1266"/>
      <c r="C190" s="1266"/>
      <c r="D190" s="1266"/>
      <c r="E190" s="1266"/>
      <c r="F190" s="1266"/>
      <c r="G190" s="1266"/>
      <c r="H190" s="1266"/>
    </row>
    <row r="191" spans="1:8" ht="15">
      <c r="A191" s="1266"/>
      <c r="B191" s="1266"/>
      <c r="C191" s="1266"/>
      <c r="D191" s="1266"/>
      <c r="E191" s="1266"/>
      <c r="F191" s="1266"/>
      <c r="G191" s="1266"/>
      <c r="H191" s="1266"/>
    </row>
    <row r="192" spans="1:8" ht="15">
      <c r="A192" s="1266"/>
      <c r="B192" s="1266"/>
      <c r="C192" s="1266"/>
      <c r="D192" s="1266"/>
      <c r="E192" s="1266"/>
      <c r="F192" s="1266"/>
      <c r="G192" s="1266"/>
      <c r="H192" s="1266"/>
    </row>
    <row r="193" spans="1:8" ht="15">
      <c r="A193" s="1266"/>
      <c r="B193" s="1266"/>
      <c r="C193" s="1266"/>
      <c r="D193" s="1266"/>
      <c r="E193" s="1266"/>
      <c r="F193" s="1266"/>
      <c r="G193" s="1266"/>
      <c r="H193" s="1266"/>
    </row>
    <row r="194" spans="1:8" ht="15">
      <c r="A194" s="1266"/>
      <c r="B194" s="1266"/>
      <c r="C194" s="1266"/>
      <c r="D194" s="1266"/>
      <c r="E194" s="1266"/>
      <c r="F194" s="1266"/>
      <c r="G194" s="1266"/>
      <c r="H194" s="1266"/>
    </row>
    <row r="195" spans="1:8" ht="15">
      <c r="A195" s="1266"/>
      <c r="B195" s="1266"/>
      <c r="C195" s="1266"/>
      <c r="D195" s="1266"/>
      <c r="E195" s="1266"/>
      <c r="F195" s="1266"/>
      <c r="G195" s="1266"/>
      <c r="H195" s="1266"/>
    </row>
    <row r="196" spans="1:8" ht="15">
      <c r="A196" s="1266"/>
      <c r="B196" s="1266"/>
      <c r="C196" s="1266"/>
      <c r="D196" s="1266"/>
      <c r="E196" s="1266"/>
      <c r="F196" s="1266"/>
      <c r="G196" s="1266"/>
      <c r="H196" s="1266"/>
    </row>
    <row r="197" spans="1:8" ht="15">
      <c r="A197" s="1266"/>
      <c r="B197" s="1266"/>
      <c r="C197" s="1266"/>
      <c r="D197" s="1266"/>
      <c r="E197" s="1266"/>
      <c r="F197" s="1266"/>
      <c r="G197" s="1266"/>
      <c r="H197" s="1266"/>
    </row>
    <row r="198" spans="1:8" ht="15">
      <c r="A198" s="1266"/>
      <c r="B198" s="1266"/>
      <c r="C198" s="1266"/>
      <c r="D198" s="1266"/>
      <c r="E198" s="1266"/>
      <c r="F198" s="1266"/>
      <c r="G198" s="1266"/>
      <c r="H198" s="1266"/>
    </row>
    <row r="199" spans="1:8" ht="15">
      <c r="A199" s="1266"/>
      <c r="B199" s="1266"/>
      <c r="C199" s="1266"/>
      <c r="D199" s="1266"/>
      <c r="E199" s="1266"/>
      <c r="F199" s="1266"/>
      <c r="G199" s="1266"/>
      <c r="H199" s="1266"/>
    </row>
    <row r="200" spans="1:8" ht="15">
      <c r="A200" s="1266"/>
      <c r="B200" s="1266"/>
      <c r="C200" s="1266"/>
      <c r="D200" s="1266"/>
      <c r="E200" s="1266"/>
      <c r="F200" s="1266"/>
      <c r="G200" s="1266"/>
      <c r="H200" s="1266"/>
    </row>
    <row r="201" spans="1:8" ht="15">
      <c r="A201" s="1266"/>
      <c r="B201" s="1266"/>
      <c r="C201" s="1266"/>
      <c r="D201" s="1266"/>
      <c r="E201" s="1266"/>
      <c r="F201" s="1266"/>
      <c r="G201" s="1266"/>
      <c r="H201" s="1266"/>
    </row>
    <row r="202" spans="1:8" ht="15">
      <c r="A202" s="1266"/>
      <c r="B202" s="1266"/>
      <c r="C202" s="1266"/>
      <c r="D202" s="1266"/>
      <c r="E202" s="1266"/>
      <c r="F202" s="1266"/>
      <c r="G202" s="1266"/>
      <c r="H202" s="1266"/>
    </row>
    <row r="203" spans="1:8" ht="15">
      <c r="A203" s="1266"/>
      <c r="B203" s="1266"/>
      <c r="C203" s="1266"/>
      <c r="D203" s="1266"/>
      <c r="E203" s="1266"/>
      <c r="F203" s="1266"/>
      <c r="G203" s="1266"/>
      <c r="H203" s="1266"/>
    </row>
    <row r="204" spans="1:8" ht="15">
      <c r="A204" s="1266"/>
      <c r="B204" s="1266"/>
      <c r="C204" s="1266"/>
      <c r="D204" s="1266"/>
      <c r="E204" s="1266"/>
      <c r="F204" s="1266"/>
      <c r="G204" s="1266"/>
      <c r="H204" s="1266"/>
    </row>
    <row r="205" spans="1:8" ht="15">
      <c r="A205" s="1266"/>
      <c r="B205" s="1266"/>
      <c r="C205" s="1266"/>
      <c r="D205" s="1266"/>
      <c r="E205" s="1266"/>
      <c r="F205" s="1266"/>
      <c r="G205" s="1266"/>
      <c r="H205" s="1266"/>
    </row>
    <row r="206" spans="1:8" ht="15">
      <c r="A206" s="1266"/>
      <c r="B206" s="1266"/>
      <c r="C206" s="1266"/>
      <c r="D206" s="1266"/>
      <c r="E206" s="1266"/>
      <c r="F206" s="1266"/>
      <c r="G206" s="1266"/>
      <c r="H206" s="1266"/>
    </row>
    <row r="207" spans="1:8" ht="15">
      <c r="A207" s="1266"/>
      <c r="B207" s="1266"/>
      <c r="C207" s="1266"/>
      <c r="D207" s="1266"/>
      <c r="E207" s="1266"/>
      <c r="F207" s="1266"/>
      <c r="G207" s="1266"/>
      <c r="H207" s="1266"/>
    </row>
    <row r="208" spans="1:8" ht="15">
      <c r="A208" s="1266"/>
      <c r="B208" s="1266"/>
      <c r="C208" s="1266"/>
      <c r="D208" s="1266"/>
      <c r="E208" s="1266"/>
      <c r="F208" s="1266"/>
      <c r="G208" s="1266"/>
      <c r="H208" s="1266"/>
    </row>
    <row r="209" spans="1:8" ht="15">
      <c r="A209" s="1266"/>
      <c r="B209" s="1266"/>
      <c r="C209" s="1266"/>
      <c r="D209" s="1266"/>
      <c r="E209" s="1266"/>
      <c r="F209" s="1266"/>
      <c r="G209" s="1266"/>
      <c r="H209" s="1266"/>
    </row>
    <row r="210" spans="1:8" ht="15">
      <c r="A210" s="1266"/>
      <c r="B210" s="1266"/>
      <c r="C210" s="1266"/>
      <c r="D210" s="1266"/>
      <c r="E210" s="1266"/>
      <c r="F210" s="1266"/>
      <c r="G210" s="1266"/>
      <c r="H210" s="1266"/>
    </row>
    <row r="211" spans="1:8" ht="15">
      <c r="A211" s="1266"/>
      <c r="B211" s="1266"/>
      <c r="C211" s="1266"/>
      <c r="D211" s="1266"/>
      <c r="E211" s="1266"/>
      <c r="F211" s="1266"/>
      <c r="G211" s="1266"/>
      <c r="H211" s="1266"/>
    </row>
    <row r="212" spans="1:8" ht="15">
      <c r="A212" s="1266"/>
      <c r="B212" s="1266"/>
      <c r="C212" s="1266"/>
      <c r="D212" s="1266"/>
      <c r="E212" s="1266"/>
      <c r="F212" s="1266"/>
      <c r="G212" s="1266"/>
      <c r="H212" s="1266"/>
    </row>
    <row r="213" spans="1:8" ht="15">
      <c r="A213" s="1266"/>
      <c r="B213" s="1266"/>
      <c r="C213" s="1266"/>
      <c r="D213" s="1266"/>
      <c r="E213" s="1266"/>
      <c r="F213" s="1266"/>
      <c r="G213" s="1266"/>
      <c r="H213" s="1266"/>
    </row>
    <row r="214" spans="1:8" ht="15">
      <c r="A214" s="1266"/>
      <c r="B214" s="1266"/>
      <c r="C214" s="1266"/>
      <c r="D214" s="1266"/>
      <c r="E214" s="1266"/>
      <c r="F214" s="1266"/>
      <c r="G214" s="1266"/>
      <c r="H214" s="1266"/>
    </row>
    <row r="215" spans="1:8" ht="15">
      <c r="A215" s="1266"/>
      <c r="B215" s="1266"/>
      <c r="C215" s="1266"/>
      <c r="D215" s="1266"/>
      <c r="E215" s="1266"/>
      <c r="F215" s="1266"/>
      <c r="G215" s="1266"/>
      <c r="H215" s="1266"/>
    </row>
    <row r="216" spans="1:8" ht="15">
      <c r="A216" s="1266"/>
      <c r="B216" s="1266"/>
      <c r="C216" s="1266"/>
      <c r="D216" s="1266"/>
      <c r="E216" s="1266"/>
      <c r="F216" s="1266"/>
      <c r="G216" s="1266"/>
      <c r="H216" s="1266"/>
    </row>
    <row r="217" spans="1:8" ht="15">
      <c r="A217" s="1266"/>
      <c r="B217" s="1266"/>
      <c r="C217" s="1266"/>
      <c r="D217" s="1266"/>
      <c r="E217" s="1266"/>
      <c r="F217" s="1266"/>
      <c r="G217" s="1266"/>
      <c r="H217" s="1266"/>
    </row>
    <row r="218" spans="1:8" ht="15">
      <c r="A218" s="1266"/>
      <c r="B218" s="1266"/>
      <c r="C218" s="1266"/>
      <c r="D218" s="1266"/>
      <c r="E218" s="1266"/>
      <c r="F218" s="1266"/>
      <c r="G218" s="1266"/>
      <c r="H218" s="1266"/>
    </row>
    <row r="219" spans="1:8" ht="15">
      <c r="A219" s="1266"/>
      <c r="B219" s="1266"/>
      <c r="C219" s="1266"/>
      <c r="D219" s="1266"/>
      <c r="E219" s="1266"/>
      <c r="F219" s="1266"/>
      <c r="G219" s="1266"/>
      <c r="H219" s="1266"/>
    </row>
    <row r="220" spans="1:8" ht="15">
      <c r="A220" s="1266"/>
      <c r="B220" s="1266"/>
      <c r="C220" s="1266"/>
      <c r="D220" s="1266"/>
      <c r="E220" s="1266"/>
      <c r="F220" s="1266"/>
      <c r="G220" s="1266"/>
      <c r="H220" s="1266"/>
    </row>
    <row r="221" spans="1:8" ht="15">
      <c r="A221" s="1266"/>
      <c r="B221" s="1266"/>
      <c r="C221" s="1266"/>
      <c r="D221" s="1266"/>
      <c r="E221" s="1266"/>
      <c r="F221" s="1266"/>
      <c r="G221" s="1266"/>
      <c r="H221" s="1266"/>
    </row>
    <row r="222" spans="1:8" ht="15">
      <c r="A222" s="1266"/>
      <c r="B222" s="1266"/>
      <c r="C222" s="1266"/>
      <c r="D222" s="1266"/>
      <c r="E222" s="1266"/>
      <c r="F222" s="1266"/>
      <c r="G222" s="1266"/>
      <c r="H222" s="1266"/>
    </row>
    <row r="223" spans="1:8" ht="15">
      <c r="A223" s="1266"/>
      <c r="B223" s="1266"/>
      <c r="C223" s="1266"/>
      <c r="D223" s="1266"/>
      <c r="E223" s="1266"/>
      <c r="F223" s="1266"/>
      <c r="G223" s="1266"/>
      <c r="H223" s="1266"/>
    </row>
    <row r="224" spans="1:8" ht="15">
      <c r="A224" s="1266"/>
      <c r="B224" s="1266"/>
      <c r="C224" s="1266"/>
      <c r="D224" s="1266"/>
      <c r="E224" s="1266"/>
      <c r="F224" s="1266"/>
      <c r="G224" s="1266"/>
      <c r="H224" s="1266"/>
    </row>
    <row r="225" spans="1:8" ht="15">
      <c r="A225" s="1266"/>
      <c r="B225" s="1266"/>
      <c r="C225" s="1266"/>
      <c r="D225" s="1266"/>
      <c r="E225" s="1266"/>
      <c r="F225" s="1266"/>
      <c r="G225" s="1266"/>
      <c r="H225" s="1266"/>
    </row>
    <row r="226" spans="1:8" ht="15">
      <c r="A226" s="1266"/>
      <c r="B226" s="1266"/>
      <c r="C226" s="1266"/>
      <c r="D226" s="1266"/>
      <c r="E226" s="1266"/>
      <c r="F226" s="1266"/>
      <c r="G226" s="1266"/>
      <c r="H226" s="1266"/>
    </row>
    <row r="227" spans="1:8" ht="15">
      <c r="A227" s="1266"/>
      <c r="B227" s="1266"/>
      <c r="C227" s="1266"/>
      <c r="D227" s="1266"/>
      <c r="E227" s="1266"/>
      <c r="F227" s="1266"/>
      <c r="G227" s="1266"/>
      <c r="H227" s="1266"/>
    </row>
    <row r="228" spans="1:8" ht="15">
      <c r="A228" s="1266"/>
      <c r="B228" s="1266"/>
      <c r="C228" s="1266"/>
      <c r="D228" s="1266"/>
      <c r="E228" s="1266"/>
      <c r="F228" s="1266"/>
      <c r="G228" s="1266"/>
      <c r="H228" s="1266"/>
    </row>
    <row r="229" spans="1:8" ht="15">
      <c r="A229" s="1266"/>
      <c r="B229" s="1266"/>
      <c r="C229" s="1266"/>
      <c r="D229" s="1266"/>
      <c r="E229" s="1266"/>
      <c r="F229" s="1266"/>
      <c r="G229" s="1266"/>
      <c r="H229" s="1266"/>
    </row>
    <row r="230" spans="1:8" ht="15">
      <c r="A230" s="1266"/>
      <c r="B230" s="1266"/>
      <c r="C230" s="1266"/>
      <c r="D230" s="1266"/>
      <c r="E230" s="1266"/>
      <c r="F230" s="1266"/>
      <c r="G230" s="1266"/>
      <c r="H230" s="1266"/>
    </row>
    <row r="231" spans="1:8" ht="15">
      <c r="A231" s="1266"/>
      <c r="B231" s="1266"/>
      <c r="C231" s="1266"/>
      <c r="D231" s="1266"/>
      <c r="E231" s="1266"/>
      <c r="F231" s="1266"/>
      <c r="G231" s="1266"/>
      <c r="H231" s="1266"/>
    </row>
    <row r="232" spans="1:8" ht="15">
      <c r="A232" s="1266"/>
      <c r="B232" s="1266"/>
      <c r="C232" s="1266"/>
      <c r="D232" s="1266"/>
      <c r="E232" s="1266"/>
      <c r="F232" s="1266"/>
      <c r="G232" s="1266"/>
      <c r="H232" s="1266"/>
    </row>
    <row r="233" spans="1:8" ht="15">
      <c r="A233" s="1266"/>
      <c r="B233" s="1266"/>
      <c r="C233" s="1266"/>
      <c r="D233" s="1266"/>
      <c r="E233" s="1266"/>
      <c r="F233" s="1266"/>
      <c r="G233" s="1266"/>
      <c r="H233" s="1266"/>
    </row>
    <row r="234" spans="1:8" ht="15">
      <c r="A234" s="1266"/>
      <c r="B234" s="1266"/>
      <c r="C234" s="1266"/>
      <c r="D234" s="1266"/>
      <c r="E234" s="1266"/>
      <c r="F234" s="1266"/>
      <c r="G234" s="1266"/>
      <c r="H234" s="1266"/>
    </row>
    <row r="235" spans="1:8" ht="15">
      <c r="A235" s="1266"/>
      <c r="B235" s="1266"/>
      <c r="C235" s="1266"/>
      <c r="D235" s="1266"/>
      <c r="E235" s="1266"/>
      <c r="F235" s="1266"/>
      <c r="G235" s="1266"/>
      <c r="H235" s="1266"/>
    </row>
    <row r="236" spans="1:8" ht="15">
      <c r="A236" s="1266"/>
      <c r="B236" s="1266"/>
      <c r="C236" s="1266"/>
      <c r="D236" s="1266"/>
      <c r="E236" s="1266"/>
      <c r="F236" s="1266"/>
      <c r="G236" s="1266"/>
      <c r="H236" s="1266"/>
    </row>
    <row r="237" spans="1:8" ht="15">
      <c r="A237" s="1266"/>
      <c r="B237" s="1266"/>
      <c r="C237" s="1266"/>
      <c r="D237" s="1266"/>
      <c r="E237" s="1266"/>
      <c r="F237" s="1266"/>
      <c r="G237" s="1266"/>
      <c r="H237" s="1266"/>
    </row>
    <row r="238" spans="1:8" ht="15">
      <c r="A238" s="1266"/>
      <c r="B238" s="1266"/>
      <c r="C238" s="1266"/>
      <c r="D238" s="1266"/>
      <c r="E238" s="1266"/>
      <c r="F238" s="1266"/>
      <c r="G238" s="1266"/>
      <c r="H238" s="1266"/>
    </row>
    <row r="239" spans="1:8" ht="15">
      <c r="A239" s="1266"/>
      <c r="B239" s="1266"/>
      <c r="C239" s="1266"/>
      <c r="D239" s="1266"/>
      <c r="E239" s="1266"/>
      <c r="F239" s="1266"/>
      <c r="G239" s="1266"/>
      <c r="H239" s="1266"/>
    </row>
    <row r="240" spans="1:8" ht="15">
      <c r="A240" s="1266"/>
      <c r="B240" s="1266"/>
      <c r="C240" s="1266"/>
      <c r="D240" s="1266"/>
      <c r="E240" s="1266"/>
      <c r="F240" s="1266"/>
      <c r="G240" s="1266"/>
      <c r="H240" s="1266"/>
    </row>
    <row r="241" spans="1:8" ht="15">
      <c r="A241" s="1266"/>
      <c r="B241" s="1266"/>
      <c r="C241" s="1266"/>
      <c r="D241" s="1266"/>
      <c r="E241" s="1266"/>
      <c r="F241" s="1266"/>
      <c r="G241" s="1266"/>
      <c r="H241" s="1266"/>
    </row>
    <row r="242" spans="1:8" ht="15">
      <c r="A242" s="1266"/>
      <c r="B242" s="1266"/>
      <c r="C242" s="1266"/>
      <c r="D242" s="1266"/>
      <c r="E242" s="1266"/>
      <c r="F242" s="1266"/>
      <c r="G242" s="1266"/>
      <c r="H242" s="1266"/>
    </row>
    <row r="243" spans="1:8" ht="15">
      <c r="A243" s="1266"/>
      <c r="B243" s="1266"/>
      <c r="C243" s="1266"/>
      <c r="D243" s="1266"/>
      <c r="E243" s="1266"/>
      <c r="F243" s="1266"/>
      <c r="G243" s="1266"/>
      <c r="H243" s="1266"/>
    </row>
    <row r="244" spans="1:8" ht="15">
      <c r="A244" s="1266"/>
      <c r="B244" s="1266"/>
      <c r="C244" s="1266"/>
      <c r="D244" s="1266"/>
      <c r="E244" s="1266"/>
      <c r="F244" s="1266"/>
      <c r="G244" s="1266"/>
      <c r="H244" s="1266"/>
    </row>
    <row r="245" spans="1:8" ht="15">
      <c r="A245" s="1266"/>
      <c r="B245" s="1266"/>
      <c r="C245" s="1266"/>
      <c r="D245" s="1266"/>
      <c r="E245" s="1266"/>
      <c r="F245" s="1266"/>
      <c r="G245" s="1266"/>
      <c r="H245" s="1266"/>
    </row>
    <row r="246" spans="1:8" ht="15">
      <c r="A246" s="1266"/>
      <c r="B246" s="1266"/>
      <c r="C246" s="1266"/>
      <c r="D246" s="1266"/>
      <c r="E246" s="1266"/>
      <c r="F246" s="1266"/>
      <c r="G246" s="1266"/>
      <c r="H246" s="1266"/>
    </row>
    <row r="247" spans="1:8" ht="15">
      <c r="A247" s="1266"/>
      <c r="B247" s="1266"/>
      <c r="C247" s="1266"/>
      <c r="D247" s="1266"/>
      <c r="E247" s="1266"/>
      <c r="F247" s="1266"/>
      <c r="G247" s="1266"/>
      <c r="H247" s="1266"/>
    </row>
    <row r="248" spans="1:8" ht="15">
      <c r="A248" s="1266"/>
      <c r="B248" s="1266"/>
      <c r="C248" s="1266"/>
      <c r="D248" s="1266"/>
      <c r="E248" s="1266"/>
      <c r="F248" s="1266"/>
      <c r="G248" s="1266"/>
      <c r="H248" s="1266"/>
    </row>
    <row r="249" spans="1:8" ht="15">
      <c r="A249" s="1266"/>
      <c r="B249" s="1266"/>
      <c r="C249" s="1266"/>
      <c r="D249" s="1266"/>
      <c r="E249" s="1266"/>
      <c r="F249" s="1266"/>
      <c r="G249" s="1266"/>
      <c r="H249" s="1266"/>
    </row>
    <row r="250" spans="1:8" ht="15">
      <c r="A250" s="1266"/>
      <c r="B250" s="1266"/>
      <c r="C250" s="1266"/>
      <c r="D250" s="1266"/>
      <c r="E250" s="1266"/>
      <c r="F250" s="1266"/>
      <c r="G250" s="1266"/>
      <c r="H250" s="1266"/>
    </row>
    <row r="251" spans="1:8" ht="15">
      <c r="A251" s="1266"/>
      <c r="B251" s="1266"/>
      <c r="C251" s="1266"/>
      <c r="D251" s="1266"/>
      <c r="E251" s="1266"/>
      <c r="F251" s="1266"/>
      <c r="G251" s="1266"/>
      <c r="H251" s="1266"/>
    </row>
    <row r="252" spans="1:8" ht="15">
      <c r="A252" s="1266"/>
      <c r="B252" s="1266"/>
      <c r="C252" s="1266"/>
      <c r="D252" s="1266"/>
      <c r="E252" s="1266"/>
      <c r="F252" s="1266"/>
      <c r="G252" s="1266"/>
      <c r="H252" s="1266"/>
    </row>
    <row r="253" spans="1:8" ht="15">
      <c r="A253" s="1266"/>
      <c r="B253" s="1266"/>
      <c r="C253" s="1266"/>
      <c r="D253" s="1266"/>
      <c r="E253" s="1266"/>
      <c r="F253" s="1266"/>
      <c r="G253" s="1266"/>
      <c r="H253" s="1266"/>
    </row>
    <row r="254" spans="1:8" ht="15">
      <c r="A254" s="1266"/>
      <c r="B254" s="1266"/>
      <c r="C254" s="1266"/>
      <c r="D254" s="1266"/>
      <c r="E254" s="1266"/>
      <c r="F254" s="1266"/>
      <c r="G254" s="1266"/>
      <c r="H254" s="1266"/>
    </row>
    <row r="255" spans="1:8" ht="15">
      <c r="A255" s="1266"/>
      <c r="B255" s="1266"/>
      <c r="C255" s="1266"/>
      <c r="D255" s="1266"/>
      <c r="E255" s="1266"/>
      <c r="F255" s="1266"/>
      <c r="G255" s="1266"/>
      <c r="H255" s="1266"/>
    </row>
    <row r="256" spans="1:8" ht="15">
      <c r="A256" s="1266"/>
      <c r="B256" s="1266"/>
      <c r="C256" s="1266"/>
      <c r="D256" s="1266"/>
      <c r="E256" s="1266"/>
      <c r="F256" s="1266"/>
      <c r="G256" s="1266"/>
      <c r="H256" s="1266"/>
    </row>
    <row r="257" spans="1:8" ht="15">
      <c r="A257" s="1266"/>
      <c r="B257" s="1266"/>
      <c r="C257" s="1266"/>
      <c r="D257" s="1266"/>
      <c r="E257" s="1266"/>
      <c r="F257" s="1266"/>
      <c r="G257" s="1266"/>
      <c r="H257" s="1266"/>
    </row>
    <row r="258" spans="1:8" ht="15">
      <c r="A258" s="1266"/>
      <c r="B258" s="1266"/>
      <c r="C258" s="1266"/>
      <c r="D258" s="1266"/>
      <c r="E258" s="1266"/>
      <c r="F258" s="1266"/>
      <c r="G258" s="1266"/>
      <c r="H258" s="1266"/>
    </row>
    <row r="259" spans="1:8" ht="15">
      <c r="A259" s="1266"/>
      <c r="B259" s="1266"/>
      <c r="C259" s="1266"/>
      <c r="D259" s="1266"/>
      <c r="E259" s="1266"/>
      <c r="F259" s="1266"/>
      <c r="G259" s="1266"/>
      <c r="H259" s="1266"/>
    </row>
    <row r="260" spans="1:8" ht="15">
      <c r="A260" s="1266"/>
      <c r="B260" s="1266"/>
      <c r="C260" s="1266"/>
      <c r="D260" s="1266"/>
      <c r="E260" s="1266"/>
      <c r="F260" s="1266"/>
      <c r="G260" s="1266"/>
      <c r="H260" s="1266"/>
    </row>
    <row r="261" spans="1:8" ht="15">
      <c r="A261" s="1266"/>
      <c r="B261" s="1266"/>
      <c r="C261" s="1266"/>
      <c r="D261" s="1266"/>
      <c r="E261" s="1266"/>
      <c r="F261" s="1266"/>
      <c r="G261" s="1266"/>
      <c r="H261" s="1266"/>
    </row>
    <row r="262" spans="1:8" ht="15">
      <c r="A262" s="1266"/>
      <c r="B262" s="1266"/>
      <c r="C262" s="1266"/>
      <c r="D262" s="1266"/>
      <c r="E262" s="1266"/>
      <c r="F262" s="1266"/>
      <c r="G262" s="1266"/>
      <c r="H262" s="1266"/>
    </row>
    <row r="263" spans="1:8" ht="15">
      <c r="A263" s="1266"/>
      <c r="B263" s="1266"/>
      <c r="C263" s="1266"/>
      <c r="D263" s="1266"/>
      <c r="E263" s="1266"/>
      <c r="F263" s="1266"/>
      <c r="G263" s="1266"/>
      <c r="H263" s="1266"/>
    </row>
    <row r="264" spans="1:8" ht="15">
      <c r="A264" s="1266"/>
      <c r="B264" s="1266"/>
      <c r="C264" s="1266"/>
      <c r="D264" s="1266"/>
      <c r="E264" s="1266"/>
      <c r="F264" s="1266"/>
      <c r="G264" s="1266"/>
      <c r="H264" s="1266"/>
    </row>
    <row r="265" spans="1:8" ht="15">
      <c r="A265" s="1266"/>
      <c r="B265" s="1266"/>
      <c r="C265" s="1266"/>
      <c r="D265" s="1266"/>
      <c r="E265" s="1266"/>
      <c r="F265" s="1266"/>
      <c r="G265" s="1266"/>
      <c r="H265" s="1266"/>
    </row>
    <row r="266" spans="1:8" ht="15">
      <c r="A266" s="1266"/>
      <c r="B266" s="1266"/>
      <c r="C266" s="1266"/>
      <c r="D266" s="1266"/>
      <c r="E266" s="1266"/>
      <c r="F266" s="1266"/>
      <c r="G266" s="1266"/>
      <c r="H266" s="1266"/>
    </row>
    <row r="267" spans="1:8" ht="15">
      <c r="A267" s="1266"/>
      <c r="B267" s="1266"/>
      <c r="C267" s="1266"/>
      <c r="D267" s="1266"/>
      <c r="E267" s="1266"/>
      <c r="F267" s="1266"/>
      <c r="G267" s="1266"/>
      <c r="H267" s="1266"/>
    </row>
    <row r="268" spans="1:8" ht="15">
      <c r="A268" s="1266"/>
      <c r="B268" s="1266"/>
      <c r="C268" s="1266"/>
      <c r="D268" s="1266"/>
      <c r="E268" s="1266"/>
      <c r="F268" s="1266"/>
      <c r="G268" s="1266"/>
      <c r="H268" s="1266"/>
    </row>
    <row r="269" spans="1:8" ht="15">
      <c r="A269" s="1266"/>
      <c r="B269" s="1266"/>
      <c r="C269" s="1266"/>
      <c r="D269" s="1266"/>
      <c r="E269" s="1266"/>
      <c r="F269" s="1266"/>
      <c r="G269" s="1266"/>
      <c r="H269" s="1266"/>
    </row>
    <row r="270" spans="1:8" ht="15">
      <c r="A270" s="1266"/>
      <c r="B270" s="1266"/>
      <c r="C270" s="1266"/>
      <c r="D270" s="1266"/>
      <c r="E270" s="1266"/>
      <c r="F270" s="1266"/>
      <c r="G270" s="1266"/>
      <c r="H270" s="1266"/>
    </row>
    <row r="271" spans="1:8" ht="15">
      <c r="A271" s="1266"/>
      <c r="B271" s="1266"/>
      <c r="C271" s="1266"/>
      <c r="D271" s="1266"/>
      <c r="E271" s="1266"/>
      <c r="F271" s="1266"/>
      <c r="G271" s="1266"/>
      <c r="H271" s="1266"/>
    </row>
    <row r="272" spans="1:8" ht="15">
      <c r="A272" s="1266"/>
      <c r="B272" s="1266"/>
      <c r="C272" s="1266"/>
      <c r="D272" s="1266"/>
      <c r="E272" s="1266"/>
      <c r="F272" s="1266"/>
      <c r="G272" s="1266"/>
      <c r="H272" s="1266"/>
    </row>
    <row r="273" spans="1:8" ht="15">
      <c r="A273" s="1266"/>
      <c r="B273" s="1266"/>
      <c r="C273" s="1266"/>
      <c r="D273" s="1266"/>
      <c r="E273" s="1266"/>
      <c r="F273" s="1266"/>
      <c r="G273" s="1266"/>
      <c r="H273" s="1266"/>
    </row>
    <row r="274" spans="1:8" ht="15">
      <c r="A274" s="1266"/>
      <c r="B274" s="1266"/>
      <c r="C274" s="1266"/>
      <c r="D274" s="1266"/>
      <c r="E274" s="1266"/>
      <c r="F274" s="1266"/>
      <c r="G274" s="1266"/>
      <c r="H274" s="1266"/>
    </row>
    <row r="275" spans="1:8" ht="15">
      <c r="A275" s="1266"/>
      <c r="B275" s="1266"/>
      <c r="C275" s="1266"/>
      <c r="D275" s="1266"/>
      <c r="E275" s="1266"/>
      <c r="F275" s="1266"/>
      <c r="G275" s="1266"/>
      <c r="H275" s="1266"/>
    </row>
    <row r="276" spans="1:8" ht="15">
      <c r="A276" s="1266"/>
      <c r="B276" s="1266"/>
      <c r="C276" s="1266"/>
      <c r="D276" s="1266"/>
      <c r="E276" s="1266"/>
      <c r="F276" s="1266"/>
      <c r="G276" s="1266"/>
      <c r="H276" s="1266"/>
    </row>
    <row r="277" spans="1:8" ht="15">
      <c r="A277" s="1266"/>
      <c r="B277" s="1266"/>
      <c r="C277" s="1266"/>
      <c r="D277" s="1266"/>
      <c r="E277" s="1266"/>
      <c r="F277" s="1266"/>
      <c r="G277" s="1266"/>
      <c r="H277" s="1266"/>
    </row>
    <row r="278" spans="1:8" ht="15">
      <c r="A278" s="1266"/>
      <c r="B278" s="1266"/>
      <c r="C278" s="1266"/>
      <c r="D278" s="1266"/>
      <c r="E278" s="1266"/>
      <c r="F278" s="1266"/>
      <c r="G278" s="1266"/>
      <c r="H278" s="1266"/>
    </row>
    <row r="279" spans="1:8" ht="15">
      <c r="A279" s="1266"/>
      <c r="B279" s="1266"/>
      <c r="C279" s="1266"/>
      <c r="D279" s="1266"/>
      <c r="E279" s="1266"/>
      <c r="F279" s="1266"/>
      <c r="G279" s="1266"/>
      <c r="H279" s="1266"/>
    </row>
    <row r="280" spans="1:8" ht="15">
      <c r="A280" s="1266"/>
      <c r="B280" s="1266"/>
      <c r="C280" s="1266"/>
      <c r="D280" s="1266"/>
      <c r="E280" s="1266"/>
      <c r="F280" s="1266"/>
      <c r="G280" s="1266"/>
      <c r="H280" s="1266"/>
    </row>
    <row r="281" spans="1:8" ht="15">
      <c r="A281" s="1266"/>
      <c r="B281" s="1266"/>
      <c r="C281" s="1266"/>
      <c r="D281" s="1266"/>
      <c r="E281" s="1266"/>
      <c r="F281" s="1266"/>
      <c r="G281" s="1266"/>
      <c r="H281" s="1266"/>
    </row>
    <row r="282" spans="1:8" ht="15">
      <c r="A282" s="1266"/>
      <c r="B282" s="1266"/>
      <c r="C282" s="1266"/>
      <c r="D282" s="1266"/>
      <c r="E282" s="1266"/>
      <c r="F282" s="1266"/>
      <c r="G282" s="1266"/>
      <c r="H282" s="1266"/>
    </row>
    <row r="283" spans="1:8" ht="15">
      <c r="A283" s="1266"/>
      <c r="B283" s="1266"/>
      <c r="C283" s="1266"/>
      <c r="D283" s="1266"/>
      <c r="E283" s="1266"/>
      <c r="F283" s="1266"/>
      <c r="G283" s="1266"/>
      <c r="H283" s="1266"/>
    </row>
    <row r="284" spans="1:8" ht="15">
      <c r="A284" s="1266"/>
      <c r="B284" s="1266"/>
      <c r="C284" s="1266"/>
      <c r="D284" s="1266"/>
      <c r="E284" s="1266"/>
      <c r="F284" s="1266"/>
      <c r="G284" s="1266"/>
      <c r="H284" s="1266"/>
    </row>
    <row r="285" spans="1:8" ht="15">
      <c r="A285" s="1266"/>
      <c r="B285" s="1266"/>
      <c r="C285" s="1266"/>
      <c r="D285" s="1266"/>
      <c r="E285" s="1266"/>
      <c r="F285" s="1266"/>
      <c r="G285" s="1266"/>
      <c r="H285" s="1266"/>
    </row>
    <row r="286" spans="1:8" ht="15">
      <c r="A286" s="1266"/>
      <c r="B286" s="1266"/>
      <c r="C286" s="1266"/>
      <c r="D286" s="1266"/>
      <c r="E286" s="1266"/>
      <c r="F286" s="1266"/>
      <c r="G286" s="1266"/>
      <c r="H286" s="1266"/>
    </row>
    <row r="287" spans="1:8" ht="15">
      <c r="A287" s="1266"/>
      <c r="B287" s="1266"/>
      <c r="C287" s="1266"/>
      <c r="D287" s="1266"/>
      <c r="E287" s="1266"/>
      <c r="F287" s="1266"/>
      <c r="G287" s="1266"/>
      <c r="H287" s="1266"/>
    </row>
    <row r="288" spans="1:8" ht="15">
      <c r="A288" s="1266"/>
      <c r="B288" s="1266"/>
      <c r="C288" s="1266"/>
      <c r="D288" s="1266"/>
      <c r="E288" s="1266"/>
      <c r="F288" s="1266"/>
      <c r="G288" s="1266"/>
      <c r="H288" s="1266"/>
    </row>
    <row r="289" spans="1:8" ht="15">
      <c r="A289" s="1266"/>
      <c r="B289" s="1266"/>
      <c r="C289" s="1266"/>
      <c r="D289" s="1266"/>
      <c r="E289" s="1266"/>
      <c r="F289" s="1266"/>
      <c r="G289" s="1266"/>
      <c r="H289" s="1266"/>
    </row>
    <row r="290" spans="1:8" ht="15">
      <c r="A290" s="1266"/>
      <c r="B290" s="1266"/>
      <c r="C290" s="1266"/>
      <c r="D290" s="1266"/>
      <c r="E290" s="1266"/>
      <c r="F290" s="1266"/>
      <c r="G290" s="1266"/>
      <c r="H290" s="1266"/>
    </row>
    <row r="291" spans="1:8" ht="15">
      <c r="A291" s="1266"/>
      <c r="B291" s="1266"/>
      <c r="C291" s="1266"/>
      <c r="D291" s="1266"/>
      <c r="E291" s="1266"/>
      <c r="F291" s="1266"/>
      <c r="G291" s="1266"/>
      <c r="H291" s="1266"/>
    </row>
    <row r="292" spans="1:8" ht="15">
      <c r="A292" s="1266"/>
      <c r="B292" s="1266"/>
      <c r="C292" s="1266"/>
      <c r="D292" s="1266"/>
      <c r="E292" s="1266"/>
      <c r="F292" s="1266"/>
      <c r="G292" s="1266"/>
      <c r="H292" s="1266"/>
    </row>
    <row r="293" spans="1:8" ht="15">
      <c r="A293" s="1266"/>
      <c r="B293" s="1266"/>
      <c r="C293" s="1266"/>
      <c r="D293" s="1266"/>
      <c r="E293" s="1266"/>
      <c r="F293" s="1266"/>
      <c r="G293" s="1266"/>
      <c r="H293" s="1266"/>
    </row>
    <row r="294" spans="1:8" ht="15">
      <c r="A294" s="1266"/>
      <c r="B294" s="1266"/>
      <c r="C294" s="1266"/>
      <c r="D294" s="1266"/>
      <c r="E294" s="1266"/>
      <c r="F294" s="1266"/>
      <c r="G294" s="1266"/>
      <c r="H294" s="1266"/>
    </row>
    <row r="295" spans="1:8" ht="15">
      <c r="A295" s="1266"/>
      <c r="B295" s="1266"/>
      <c r="C295" s="1266"/>
      <c r="D295" s="1266"/>
      <c r="E295" s="1266"/>
      <c r="F295" s="1266"/>
      <c r="G295" s="1266"/>
      <c r="H295" s="1266"/>
    </row>
    <row r="296" spans="1:8" ht="15">
      <c r="A296" s="1266"/>
      <c r="B296" s="1266"/>
      <c r="C296" s="1266"/>
      <c r="D296" s="1266"/>
      <c r="E296" s="1266"/>
      <c r="F296" s="1266"/>
      <c r="G296" s="1266"/>
      <c r="H296" s="1266"/>
    </row>
    <row r="297" spans="1:8" ht="15">
      <c r="A297" s="1266"/>
      <c r="B297" s="1266"/>
      <c r="C297" s="1266"/>
      <c r="D297" s="1266"/>
      <c r="E297" s="1266"/>
      <c r="F297" s="1266"/>
      <c r="G297" s="1266"/>
      <c r="H297" s="1266"/>
    </row>
    <row r="298" spans="1:8" ht="15">
      <c r="A298" s="1266"/>
      <c r="B298" s="1266"/>
      <c r="C298" s="1266"/>
      <c r="D298" s="1266"/>
      <c r="E298" s="1266"/>
      <c r="F298" s="1266"/>
      <c r="G298" s="1266"/>
      <c r="H298" s="1266"/>
    </row>
    <row r="299" spans="1:8" ht="15">
      <c r="A299" s="1266"/>
      <c r="B299" s="1266"/>
      <c r="C299" s="1266"/>
      <c r="D299" s="1266"/>
      <c r="E299" s="1266"/>
      <c r="F299" s="1266"/>
      <c r="G299" s="1266"/>
      <c r="H299" s="1266"/>
    </row>
    <row r="300" spans="1:8" ht="15">
      <c r="A300" s="1266"/>
      <c r="B300" s="1266"/>
      <c r="C300" s="1266"/>
      <c r="D300" s="1266"/>
      <c r="E300" s="1266"/>
      <c r="F300" s="1266"/>
      <c r="G300" s="1266"/>
      <c r="H300" s="1266"/>
    </row>
    <row r="301" spans="1:8" ht="15">
      <c r="A301" s="1266"/>
      <c r="B301" s="1266"/>
      <c r="C301" s="1266"/>
      <c r="D301" s="1266"/>
      <c r="E301" s="1266"/>
      <c r="F301" s="1266"/>
      <c r="G301" s="1266"/>
      <c r="H301" s="1266"/>
    </row>
    <row r="302" spans="1:8" ht="15">
      <c r="A302" s="1266"/>
      <c r="B302" s="1266"/>
      <c r="C302" s="1266"/>
      <c r="D302" s="1266"/>
      <c r="E302" s="1266"/>
      <c r="F302" s="1266"/>
      <c r="G302" s="1266"/>
      <c r="H302" s="1266"/>
    </row>
    <row r="303" spans="1:8" ht="15">
      <c r="A303" s="1266"/>
      <c r="B303" s="1266"/>
      <c r="C303" s="1266"/>
      <c r="D303" s="1266"/>
      <c r="E303" s="1266"/>
      <c r="F303" s="1266"/>
      <c r="G303" s="1266"/>
      <c r="H303" s="1266"/>
    </row>
    <row r="304" spans="1:8" ht="15">
      <c r="A304" s="1266"/>
      <c r="B304" s="1266"/>
      <c r="C304" s="1266"/>
      <c r="D304" s="1266"/>
      <c r="E304" s="1266"/>
      <c r="F304" s="1266"/>
      <c r="G304" s="1266"/>
      <c r="H304" s="1266"/>
    </row>
    <row r="305" spans="1:8" ht="15">
      <c r="A305" s="1266"/>
      <c r="B305" s="1266"/>
      <c r="C305" s="1266"/>
      <c r="D305" s="1266"/>
      <c r="E305" s="1266"/>
      <c r="F305" s="1266"/>
      <c r="G305" s="1266"/>
      <c r="H305" s="1266"/>
    </row>
    <row r="306" spans="1:8" ht="15">
      <c r="A306" s="1266"/>
      <c r="B306" s="1266"/>
      <c r="C306" s="1266"/>
      <c r="D306" s="1266"/>
      <c r="E306" s="1266"/>
      <c r="F306" s="1266"/>
      <c r="G306" s="1266"/>
      <c r="H306" s="1266"/>
    </row>
    <row r="307" spans="1:8" ht="15">
      <c r="A307" s="1266"/>
      <c r="B307" s="1266"/>
      <c r="C307" s="1266"/>
      <c r="D307" s="1266"/>
      <c r="E307" s="1266"/>
      <c r="F307" s="1266"/>
      <c r="G307" s="1266"/>
      <c r="H307" s="1266"/>
    </row>
    <row r="308" spans="1:8" ht="15">
      <c r="A308" s="1266"/>
      <c r="B308" s="1266"/>
      <c r="C308" s="1266"/>
      <c r="D308" s="1266"/>
      <c r="E308" s="1266"/>
      <c r="F308" s="1266"/>
      <c r="G308" s="1266"/>
      <c r="H308" s="1266"/>
    </row>
    <row r="309" spans="1:8" ht="15">
      <c r="A309" s="1266"/>
      <c r="B309" s="1266"/>
      <c r="C309" s="1266"/>
      <c r="D309" s="1266"/>
      <c r="E309" s="1266"/>
      <c r="F309" s="1266"/>
      <c r="G309" s="1266"/>
      <c r="H309" s="1266"/>
    </row>
    <row r="310" spans="1:8" ht="15">
      <c r="A310" s="1266"/>
      <c r="B310" s="1266"/>
      <c r="C310" s="1266"/>
      <c r="D310" s="1266"/>
      <c r="E310" s="1266"/>
      <c r="F310" s="1266"/>
      <c r="G310" s="1266"/>
      <c r="H310" s="1266"/>
    </row>
    <row r="311" spans="1:8" ht="15">
      <c r="A311" s="1266"/>
      <c r="B311" s="1266"/>
      <c r="C311" s="1266"/>
      <c r="D311" s="1266"/>
      <c r="E311" s="1266"/>
      <c r="F311" s="1266"/>
      <c r="G311" s="1266"/>
      <c r="H311" s="1266"/>
    </row>
    <row r="312" spans="1:8" ht="15">
      <c r="A312" s="1266"/>
      <c r="B312" s="1266"/>
      <c r="C312" s="1266"/>
      <c r="D312" s="1266"/>
      <c r="E312" s="1266"/>
      <c r="F312" s="1266"/>
      <c r="G312" s="1266"/>
      <c r="H312" s="1266"/>
    </row>
    <row r="313" spans="1:8" ht="15">
      <c r="A313" s="1266"/>
      <c r="B313" s="1266"/>
      <c r="C313" s="1266"/>
      <c r="D313" s="1266"/>
      <c r="E313" s="1266"/>
      <c r="F313" s="1266"/>
      <c r="G313" s="1266"/>
      <c r="H313" s="1266"/>
    </row>
    <row r="314" spans="1:8" ht="15">
      <c r="A314" s="1266"/>
      <c r="B314" s="1266"/>
      <c r="C314" s="1266"/>
      <c r="D314" s="1266"/>
      <c r="E314" s="1266"/>
      <c r="F314" s="1266"/>
      <c r="G314" s="1266"/>
      <c r="H314" s="1266"/>
    </row>
    <row r="315" spans="1:8" ht="15">
      <c r="A315" s="1266"/>
      <c r="B315" s="1266"/>
      <c r="C315" s="1266"/>
      <c r="D315" s="1266"/>
      <c r="E315" s="1266"/>
      <c r="F315" s="1266"/>
      <c r="G315" s="1266"/>
      <c r="H315" s="1266"/>
    </row>
    <row r="316" spans="1:8" ht="15">
      <c r="A316" s="1266"/>
      <c r="B316" s="1266"/>
      <c r="C316" s="1266"/>
      <c r="D316" s="1266"/>
      <c r="E316" s="1266"/>
      <c r="F316" s="1266"/>
      <c r="G316" s="1266"/>
      <c r="H316" s="1266"/>
    </row>
    <row r="317" spans="1:8" ht="15">
      <c r="A317" s="1266"/>
      <c r="B317" s="1266"/>
      <c r="C317" s="1266"/>
      <c r="D317" s="1266"/>
      <c r="E317" s="1266"/>
      <c r="F317" s="1266"/>
      <c r="G317" s="1266"/>
      <c r="H317" s="1266"/>
    </row>
    <row r="318" spans="1:8" ht="15">
      <c r="A318" s="1266"/>
      <c r="B318" s="1266"/>
      <c r="C318" s="1266"/>
      <c r="D318" s="1266"/>
      <c r="E318" s="1266"/>
      <c r="F318" s="1266"/>
      <c r="G318" s="1266"/>
      <c r="H318" s="1266"/>
    </row>
    <row r="319" spans="1:8" ht="15">
      <c r="A319" s="1266"/>
      <c r="B319" s="1266"/>
      <c r="C319" s="1266"/>
      <c r="D319" s="1266"/>
      <c r="E319" s="1266"/>
      <c r="F319" s="1266"/>
      <c r="G319" s="1266"/>
      <c r="H319" s="1266"/>
    </row>
    <row r="320" spans="1:8" ht="15">
      <c r="A320" s="1266"/>
      <c r="B320" s="1266"/>
      <c r="C320" s="1266"/>
      <c r="D320" s="1266"/>
      <c r="E320" s="1266"/>
      <c r="F320" s="1266"/>
      <c r="G320" s="1266"/>
      <c r="H320" s="1266"/>
    </row>
    <row r="321" spans="1:8" ht="15">
      <c r="A321" s="1266"/>
      <c r="B321" s="1266"/>
      <c r="C321" s="1266"/>
      <c r="D321" s="1266"/>
      <c r="E321" s="1266"/>
      <c r="F321" s="1266"/>
      <c r="G321" s="1266"/>
      <c r="H321" s="1266"/>
    </row>
    <row r="322" spans="1:8" ht="15">
      <c r="A322" s="1266"/>
      <c r="B322" s="1266"/>
      <c r="C322" s="1266"/>
      <c r="D322" s="1266"/>
      <c r="E322" s="1266"/>
      <c r="F322" s="1266"/>
      <c r="G322" s="1266"/>
      <c r="H322" s="1266"/>
    </row>
    <row r="323" spans="1:8" ht="15">
      <c r="A323" s="1266"/>
      <c r="B323" s="1266"/>
      <c r="C323" s="1266"/>
      <c r="D323" s="1266"/>
      <c r="E323" s="1266"/>
      <c r="F323" s="1266"/>
      <c r="G323" s="1266"/>
      <c r="H323" s="1266"/>
    </row>
    <row r="324" spans="1:8" ht="15">
      <c r="A324" s="1266"/>
      <c r="B324" s="1266"/>
      <c r="C324" s="1266"/>
      <c r="D324" s="1266"/>
      <c r="E324" s="1266"/>
      <c r="F324" s="1266"/>
      <c r="G324" s="1266"/>
      <c r="H324" s="1266"/>
    </row>
    <row r="325" spans="1:8" ht="15">
      <c r="A325" s="1266"/>
      <c r="B325" s="1266"/>
      <c r="C325" s="1266"/>
      <c r="D325" s="1266"/>
      <c r="E325" s="1266"/>
      <c r="F325" s="1266"/>
      <c r="G325" s="1266"/>
      <c r="H325" s="1266"/>
    </row>
    <row r="326" spans="1:8" ht="15">
      <c r="A326" s="1266"/>
      <c r="B326" s="1266"/>
      <c r="C326" s="1266"/>
      <c r="D326" s="1266"/>
      <c r="E326" s="1266"/>
      <c r="F326" s="1266"/>
      <c r="G326" s="1266"/>
      <c r="H326" s="1266"/>
    </row>
    <row r="327" spans="1:8" ht="15">
      <c r="A327" s="1266"/>
      <c r="B327" s="1266"/>
      <c r="C327" s="1266"/>
      <c r="D327" s="1266"/>
      <c r="E327" s="1266"/>
      <c r="F327" s="1266"/>
      <c r="G327" s="1266"/>
      <c r="H327" s="1266"/>
    </row>
    <row r="328" spans="1:8" ht="15">
      <c r="A328" s="1266"/>
      <c r="B328" s="1266"/>
      <c r="C328" s="1266"/>
      <c r="D328" s="1266"/>
      <c r="E328" s="1266"/>
      <c r="F328" s="1266"/>
      <c r="G328" s="1266"/>
      <c r="H328" s="1266"/>
    </row>
    <row r="329" spans="1:8" ht="15">
      <c r="A329" s="1266"/>
      <c r="B329" s="1266"/>
      <c r="C329" s="1266"/>
      <c r="D329" s="1266"/>
      <c r="E329" s="1266"/>
      <c r="F329" s="1266"/>
      <c r="G329" s="1266"/>
      <c r="H329" s="1266"/>
    </row>
    <row r="330" spans="1:8" ht="15">
      <c r="A330" s="1266"/>
      <c r="B330" s="1266"/>
      <c r="C330" s="1266"/>
      <c r="D330" s="1266"/>
      <c r="E330" s="1266"/>
      <c r="F330" s="1266"/>
      <c r="G330" s="1266"/>
      <c r="H330" s="1266"/>
    </row>
    <row r="331" spans="1:8" ht="15">
      <c r="A331" s="1266"/>
      <c r="B331" s="1266"/>
      <c r="C331" s="1266"/>
      <c r="D331" s="1266"/>
      <c r="E331" s="1266"/>
      <c r="F331" s="1266"/>
      <c r="G331" s="1266"/>
      <c r="H331" s="1266"/>
    </row>
    <row r="332" spans="1:8" ht="15">
      <c r="A332" s="1266"/>
      <c r="B332" s="1266"/>
      <c r="C332" s="1266"/>
      <c r="D332" s="1266"/>
      <c r="E332" s="1266"/>
      <c r="F332" s="1266"/>
      <c r="G332" s="1266"/>
      <c r="H332" s="1266"/>
    </row>
    <row r="333" spans="1:8" ht="15">
      <c r="A333" s="1266"/>
      <c r="B333" s="1266"/>
      <c r="C333" s="1266"/>
      <c r="D333" s="1266"/>
      <c r="E333" s="1266"/>
      <c r="F333" s="1266"/>
      <c r="G333" s="1266"/>
      <c r="H333" s="1266"/>
    </row>
    <row r="334" spans="1:8" ht="15">
      <c r="A334" s="1266"/>
      <c r="B334" s="1266"/>
      <c r="C334" s="1266"/>
      <c r="D334" s="1266"/>
      <c r="E334" s="1266"/>
      <c r="F334" s="1266"/>
      <c r="G334" s="1266"/>
      <c r="H334" s="1266"/>
    </row>
    <row r="335" spans="1:8" ht="15">
      <c r="A335" s="1266"/>
      <c r="B335" s="1266"/>
      <c r="C335" s="1266"/>
      <c r="D335" s="1266"/>
      <c r="E335" s="1266"/>
      <c r="F335" s="1266"/>
      <c r="G335" s="1266"/>
      <c r="H335" s="1266"/>
    </row>
    <row r="336" spans="1:8" ht="15">
      <c r="A336" s="1266"/>
      <c r="B336" s="1266"/>
      <c r="C336" s="1266"/>
      <c r="D336" s="1266"/>
      <c r="E336" s="1266"/>
      <c r="F336" s="1266"/>
      <c r="G336" s="1266"/>
      <c r="H336" s="1266"/>
    </row>
    <row r="337" spans="1:8" ht="15">
      <c r="A337" s="1266"/>
      <c r="B337" s="1266"/>
      <c r="C337" s="1266"/>
      <c r="D337" s="1266"/>
      <c r="E337" s="1266"/>
      <c r="F337" s="1266"/>
      <c r="G337" s="1266"/>
      <c r="H337" s="1266"/>
    </row>
    <row r="338" spans="1:8" ht="15">
      <c r="A338" s="1266"/>
      <c r="B338" s="1266"/>
      <c r="C338" s="1266"/>
      <c r="D338" s="1266"/>
      <c r="E338" s="1266"/>
      <c r="F338" s="1266"/>
      <c r="G338" s="1266"/>
      <c r="H338" s="1266"/>
    </row>
    <row r="339" spans="1:8" ht="15">
      <c r="A339" s="1266"/>
      <c r="B339" s="1266"/>
      <c r="C339" s="1266"/>
      <c r="D339" s="1266"/>
      <c r="E339" s="1266"/>
      <c r="F339" s="1266"/>
      <c r="G339" s="1266"/>
      <c r="H339" s="1266"/>
    </row>
    <row r="340" spans="1:8" ht="15">
      <c r="A340" s="1266"/>
      <c r="B340" s="1266"/>
      <c r="C340" s="1266"/>
      <c r="D340" s="1266"/>
      <c r="E340" s="1266"/>
      <c r="F340" s="1266"/>
      <c r="G340" s="1266"/>
      <c r="H340" s="1266"/>
    </row>
    <row r="341" spans="1:8" ht="15">
      <c r="A341" s="1266"/>
      <c r="B341" s="1266"/>
      <c r="C341" s="1266"/>
      <c r="D341" s="1266"/>
      <c r="E341" s="1266"/>
      <c r="F341" s="1266"/>
      <c r="G341" s="1266"/>
      <c r="H341" s="1266"/>
    </row>
    <row r="342" spans="1:8" ht="15">
      <c r="A342" s="1266"/>
      <c r="B342" s="1266"/>
      <c r="C342" s="1266"/>
      <c r="D342" s="1266"/>
      <c r="E342" s="1266"/>
      <c r="F342" s="1266"/>
      <c r="G342" s="1266"/>
      <c r="H342" s="1266"/>
    </row>
    <row r="343" spans="1:8" ht="15">
      <c r="A343" s="1266"/>
      <c r="B343" s="1266"/>
      <c r="C343" s="1266"/>
      <c r="D343" s="1266"/>
      <c r="E343" s="1266"/>
      <c r="F343" s="1266"/>
      <c r="G343" s="1266"/>
      <c r="H343" s="1266"/>
    </row>
    <row r="344" spans="1:8" ht="15">
      <c r="A344" s="1266"/>
      <c r="B344" s="1266"/>
      <c r="C344" s="1266"/>
      <c r="D344" s="1266"/>
      <c r="E344" s="1266"/>
      <c r="F344" s="1266"/>
      <c r="G344" s="1266"/>
      <c r="H344" s="1266"/>
    </row>
    <row r="345" spans="1:8" ht="15">
      <c r="A345" s="1266"/>
      <c r="B345" s="1266"/>
      <c r="C345" s="1266"/>
      <c r="D345" s="1266"/>
      <c r="E345" s="1266"/>
      <c r="F345" s="1266"/>
      <c r="G345" s="1266"/>
      <c r="H345" s="1266"/>
    </row>
    <row r="346" spans="1:8" ht="15">
      <c r="A346" s="1266"/>
      <c r="B346" s="1266"/>
      <c r="C346" s="1266"/>
      <c r="D346" s="1266"/>
      <c r="E346" s="1266"/>
      <c r="F346" s="1266"/>
      <c r="G346" s="1266"/>
      <c r="H346" s="1266"/>
    </row>
    <row r="347" spans="1:8" ht="15">
      <c r="A347" s="1266"/>
      <c r="B347" s="1266"/>
      <c r="C347" s="1266"/>
      <c r="D347" s="1266"/>
      <c r="E347" s="1266"/>
      <c r="F347" s="1266"/>
      <c r="G347" s="1266"/>
      <c r="H347" s="1266"/>
    </row>
    <row r="348" spans="1:8" ht="15">
      <c r="A348" s="1266"/>
      <c r="B348" s="1266"/>
      <c r="C348" s="1266"/>
      <c r="D348" s="1266"/>
      <c r="E348" s="1266"/>
      <c r="F348" s="1266"/>
      <c r="G348" s="1266"/>
      <c r="H348" s="1266"/>
    </row>
    <row r="349" spans="1:8" ht="15">
      <c r="A349" s="1266"/>
      <c r="B349" s="1266"/>
      <c r="C349" s="1266"/>
      <c r="D349" s="1266"/>
      <c r="E349" s="1266"/>
      <c r="F349" s="1266"/>
      <c r="G349" s="1266"/>
      <c r="H349" s="1266"/>
    </row>
    <row r="350" spans="1:8" ht="15">
      <c r="A350" s="1266"/>
      <c r="B350" s="1266"/>
      <c r="C350" s="1266"/>
      <c r="D350" s="1266"/>
      <c r="E350" s="1266"/>
      <c r="F350" s="1266"/>
      <c r="G350" s="1266"/>
      <c r="H350" s="1266"/>
    </row>
    <row r="351" spans="1:8" ht="15">
      <c r="A351" s="1266"/>
      <c r="B351" s="1266"/>
      <c r="C351" s="1266"/>
      <c r="D351" s="1266"/>
      <c r="E351" s="1266"/>
      <c r="F351" s="1266"/>
      <c r="G351" s="1266"/>
      <c r="H351" s="1266"/>
    </row>
    <row r="352" spans="1:8" ht="15">
      <c r="A352" s="1266"/>
      <c r="B352" s="1266"/>
      <c r="C352" s="1266"/>
      <c r="D352" s="1266"/>
      <c r="E352" s="1266"/>
      <c r="F352" s="1266"/>
      <c r="G352" s="1266"/>
      <c r="H352" s="1266"/>
    </row>
    <row r="353" spans="1:8" ht="15">
      <c r="A353" s="1266"/>
      <c r="B353" s="1266"/>
      <c r="C353" s="1266"/>
      <c r="D353" s="1266"/>
      <c r="E353" s="1266"/>
      <c r="F353" s="1266"/>
      <c r="G353" s="1266"/>
      <c r="H353" s="1266"/>
    </row>
    <row r="354" spans="1:8" ht="15">
      <c r="A354" s="1266"/>
      <c r="B354" s="1266"/>
      <c r="C354" s="1266"/>
      <c r="D354" s="1266"/>
      <c r="E354" s="1266"/>
      <c r="F354" s="1266"/>
      <c r="G354" s="1266"/>
      <c r="H354" s="1266"/>
    </row>
    <row r="355" spans="1:8" ht="15">
      <c r="A355" s="1266"/>
      <c r="B355" s="1266"/>
      <c r="C355" s="1266"/>
      <c r="D355" s="1266"/>
      <c r="E355" s="1266"/>
      <c r="F355" s="1266"/>
      <c r="G355" s="1266"/>
      <c r="H355" s="1266"/>
    </row>
    <row r="356" spans="1:8" ht="15">
      <c r="A356" s="1266"/>
      <c r="B356" s="1266"/>
      <c r="C356" s="1266"/>
      <c r="D356" s="1266"/>
      <c r="E356" s="1266"/>
      <c r="F356" s="1266"/>
      <c r="G356" s="1266"/>
      <c r="H356" s="1266"/>
    </row>
    <row r="357" spans="1:8" ht="15">
      <c r="A357" s="1266"/>
      <c r="B357" s="1266"/>
      <c r="C357" s="1266"/>
      <c r="D357" s="1266"/>
      <c r="E357" s="1266"/>
      <c r="F357" s="1266"/>
      <c r="G357" s="1266"/>
      <c r="H357" s="1266"/>
    </row>
    <row r="358" spans="1:8" ht="15">
      <c r="A358" s="1266"/>
      <c r="B358" s="1266"/>
      <c r="C358" s="1266"/>
      <c r="D358" s="1266"/>
      <c r="E358" s="1266"/>
      <c r="F358" s="1266"/>
      <c r="G358" s="1266"/>
      <c r="H358" s="1266"/>
    </row>
    <row r="359" spans="1:8" ht="15">
      <c r="A359" s="1266"/>
      <c r="B359" s="1266"/>
      <c r="C359" s="1266"/>
      <c r="D359" s="1266"/>
      <c r="E359" s="1266"/>
      <c r="F359" s="1266"/>
      <c r="G359" s="1266"/>
      <c r="H359" s="1266"/>
    </row>
    <row r="360" spans="1:8" ht="15">
      <c r="A360" s="1266"/>
      <c r="B360" s="1266"/>
      <c r="C360" s="1266"/>
      <c r="D360" s="1266"/>
      <c r="E360" s="1266"/>
      <c r="F360" s="1266"/>
      <c r="G360" s="1266"/>
      <c r="H360" s="1266"/>
    </row>
    <row r="361" spans="1:8" ht="15">
      <c r="A361" s="1266"/>
      <c r="B361" s="1266"/>
      <c r="C361" s="1266"/>
      <c r="D361" s="1266"/>
      <c r="E361" s="1266"/>
      <c r="F361" s="1266"/>
      <c r="G361" s="1266"/>
      <c r="H361" s="1266"/>
    </row>
    <row r="362" spans="1:8" ht="15">
      <c r="A362" s="1266"/>
      <c r="B362" s="1266"/>
      <c r="C362" s="1266"/>
      <c r="D362" s="1266"/>
      <c r="E362" s="1266"/>
      <c r="F362" s="1266"/>
      <c r="G362" s="1266"/>
      <c r="H362" s="1266"/>
    </row>
    <row r="363" spans="1:8" ht="15">
      <c r="A363" s="1266"/>
      <c r="B363" s="1266"/>
      <c r="C363" s="1266"/>
      <c r="D363" s="1266"/>
      <c r="E363" s="1266"/>
      <c r="F363" s="1266"/>
      <c r="G363" s="1266"/>
      <c r="H363" s="1266"/>
    </row>
    <row r="364" spans="1:8" ht="15">
      <c r="A364" s="1266"/>
      <c r="B364" s="1266"/>
      <c r="C364" s="1266"/>
      <c r="D364" s="1266"/>
      <c r="E364" s="1266"/>
      <c r="F364" s="1266"/>
      <c r="G364" s="1266"/>
      <c r="H364" s="1266"/>
    </row>
    <row r="365" spans="1:8" ht="15">
      <c r="A365" s="1266"/>
      <c r="B365" s="1266"/>
      <c r="C365" s="1266"/>
      <c r="D365" s="1266"/>
      <c r="E365" s="1266"/>
      <c r="F365" s="1266"/>
      <c r="G365" s="1266"/>
      <c r="H365" s="1266"/>
    </row>
    <row r="366" spans="1:8" ht="15">
      <c r="A366" s="1266"/>
      <c r="B366" s="1266"/>
      <c r="C366" s="1266"/>
      <c r="D366" s="1266"/>
      <c r="E366" s="1266"/>
      <c r="F366" s="1266"/>
      <c r="G366" s="1266"/>
      <c r="H366" s="1266"/>
    </row>
    <row r="367" spans="1:8" ht="15">
      <c r="A367" s="1266"/>
      <c r="B367" s="1266"/>
      <c r="C367" s="1266"/>
      <c r="D367" s="1266"/>
      <c r="E367" s="1266"/>
      <c r="F367" s="1266"/>
      <c r="G367" s="1266"/>
      <c r="H367" s="1266"/>
    </row>
    <row r="368" spans="1:8" ht="15">
      <c r="A368" s="1266"/>
      <c r="B368" s="1266"/>
      <c r="C368" s="1266"/>
      <c r="D368" s="1266"/>
      <c r="E368" s="1266"/>
      <c r="F368" s="1266"/>
      <c r="G368" s="1266"/>
      <c r="H368" s="1266"/>
    </row>
    <row r="369" spans="1:8" ht="15">
      <c r="A369" s="1266"/>
      <c r="B369" s="1266"/>
      <c r="C369" s="1266"/>
      <c r="D369" s="1266"/>
      <c r="E369" s="1266"/>
      <c r="F369" s="1266"/>
      <c r="G369" s="1266"/>
      <c r="H369" s="1266"/>
    </row>
    <row r="370" spans="1:8" ht="15">
      <c r="A370" s="1266"/>
      <c r="B370" s="1266"/>
      <c r="C370" s="1266"/>
      <c r="D370" s="1266"/>
      <c r="E370" s="1266"/>
      <c r="F370" s="1266"/>
      <c r="G370" s="1266"/>
      <c r="H370" s="1266"/>
    </row>
    <row r="371" spans="1:8" ht="15">
      <c r="A371" s="1266"/>
      <c r="B371" s="1266"/>
      <c r="C371" s="1266"/>
      <c r="D371" s="1266"/>
      <c r="E371" s="1266"/>
      <c r="F371" s="1266"/>
      <c r="G371" s="1266"/>
      <c r="H371" s="1266"/>
    </row>
    <row r="372" spans="1:8" ht="15">
      <c r="A372" s="1266"/>
      <c r="B372" s="1266"/>
      <c r="C372" s="1266"/>
      <c r="D372" s="1266"/>
      <c r="E372" s="1266"/>
      <c r="F372" s="1266"/>
      <c r="G372" s="1266"/>
      <c r="H372" s="1266"/>
    </row>
    <row r="373" spans="1:8" ht="15">
      <c r="A373" s="1266"/>
      <c r="B373" s="1266"/>
      <c r="C373" s="1266"/>
      <c r="D373" s="1266"/>
      <c r="E373" s="1266"/>
      <c r="F373" s="1266"/>
      <c r="G373" s="1266"/>
      <c r="H373" s="1266"/>
    </row>
    <row r="374" spans="1:8" ht="15">
      <c r="A374" s="1266"/>
      <c r="B374" s="1266"/>
      <c r="C374" s="1266"/>
      <c r="D374" s="1266"/>
      <c r="E374" s="1266"/>
      <c r="F374" s="1266"/>
      <c r="G374" s="1266"/>
      <c r="H374" s="1266"/>
    </row>
    <row r="375" spans="1:8" ht="15">
      <c r="A375" s="1266"/>
      <c r="B375" s="1266"/>
      <c r="C375" s="1266"/>
      <c r="D375" s="1266"/>
      <c r="E375" s="1266"/>
      <c r="F375" s="1266"/>
      <c r="G375" s="1266"/>
      <c r="H375" s="1266"/>
    </row>
    <row r="376" spans="1:8" ht="15">
      <c r="A376" s="1266"/>
      <c r="B376" s="1266"/>
      <c r="C376" s="1266"/>
      <c r="D376" s="1266"/>
      <c r="E376" s="1266"/>
      <c r="F376" s="1266"/>
      <c r="G376" s="1266"/>
      <c r="H376" s="1266"/>
    </row>
    <row r="377" spans="1:8" ht="15">
      <c r="A377" s="1266"/>
      <c r="B377" s="1266"/>
      <c r="C377" s="1266"/>
      <c r="D377" s="1266"/>
      <c r="E377" s="1266"/>
      <c r="F377" s="1266"/>
      <c r="G377" s="1266"/>
      <c r="H377" s="1266"/>
    </row>
    <row r="378" spans="1:8" ht="15">
      <c r="A378" s="1266"/>
      <c r="B378" s="1266"/>
      <c r="C378" s="1266"/>
      <c r="D378" s="1266"/>
      <c r="E378" s="1266"/>
      <c r="F378" s="1266"/>
      <c r="G378" s="1266"/>
      <c r="H378" s="1266"/>
    </row>
    <row r="379" spans="1:8" ht="15">
      <c r="A379" s="1266"/>
      <c r="B379" s="1266"/>
      <c r="C379" s="1266"/>
      <c r="D379" s="1266"/>
      <c r="E379" s="1266"/>
      <c r="F379" s="1266"/>
      <c r="G379" s="1266"/>
      <c r="H379" s="1266"/>
    </row>
    <row r="380" spans="1:8" ht="15">
      <c r="A380" s="1266"/>
      <c r="B380" s="1266"/>
      <c r="C380" s="1266"/>
      <c r="D380" s="1266"/>
      <c r="E380" s="1266"/>
      <c r="F380" s="1266"/>
      <c r="G380" s="1266"/>
      <c r="H380" s="1266"/>
    </row>
    <row r="381" spans="1:8" ht="15">
      <c r="A381" s="1266"/>
      <c r="B381" s="1266"/>
      <c r="C381" s="1266"/>
      <c r="D381" s="1266"/>
      <c r="E381" s="1266"/>
      <c r="F381" s="1266"/>
      <c r="G381" s="1266"/>
      <c r="H381" s="1266"/>
    </row>
    <row r="382" spans="1:8" ht="15">
      <c r="A382" s="1266"/>
      <c r="B382" s="1266"/>
      <c r="C382" s="1266"/>
      <c r="D382" s="1266"/>
      <c r="E382" s="1266"/>
      <c r="F382" s="1266"/>
      <c r="G382" s="1266"/>
      <c r="H382" s="1266"/>
    </row>
    <row r="383" spans="1:8" ht="15">
      <c r="A383" s="1266"/>
      <c r="B383" s="1266"/>
      <c r="C383" s="1266"/>
      <c r="D383" s="1266"/>
      <c r="E383" s="1266"/>
      <c r="F383" s="1266"/>
      <c r="G383" s="1266"/>
      <c r="H383" s="1266"/>
    </row>
    <row r="384" spans="1:8" ht="15">
      <c r="A384" s="1266"/>
      <c r="B384" s="1266"/>
      <c r="C384" s="1266"/>
      <c r="D384" s="1266"/>
      <c r="E384" s="1266"/>
      <c r="F384" s="1266"/>
      <c r="G384" s="1266"/>
      <c r="H384" s="1266"/>
    </row>
    <row r="385" spans="1:8" ht="15">
      <c r="A385" s="1266"/>
      <c r="B385" s="1266"/>
      <c r="C385" s="1266"/>
      <c r="D385" s="1266"/>
      <c r="E385" s="1266"/>
      <c r="F385" s="1266"/>
      <c r="G385" s="1266"/>
      <c r="H385" s="1266"/>
    </row>
    <row r="386" spans="1:8" ht="15">
      <c r="A386" s="1266"/>
      <c r="B386" s="1266"/>
      <c r="C386" s="1266"/>
      <c r="D386" s="1266"/>
      <c r="E386" s="1266"/>
      <c r="F386" s="1266"/>
      <c r="G386" s="1266"/>
      <c r="H386" s="1266"/>
    </row>
    <row r="387" spans="1:8" ht="15">
      <c r="A387" s="1266"/>
      <c r="B387" s="1266"/>
      <c r="C387" s="1266"/>
      <c r="D387" s="1266"/>
      <c r="E387" s="1266"/>
      <c r="F387" s="1266"/>
      <c r="G387" s="1266"/>
      <c r="H387" s="1266"/>
    </row>
    <row r="388" spans="1:8" ht="15">
      <c r="A388" s="1266"/>
      <c r="B388" s="1266"/>
      <c r="C388" s="1266"/>
      <c r="D388" s="1266"/>
      <c r="E388" s="1266"/>
      <c r="F388" s="1266"/>
      <c r="G388" s="1266"/>
      <c r="H388" s="1266"/>
    </row>
    <row r="389" spans="1:8" ht="15">
      <c r="A389" s="1266"/>
      <c r="B389" s="1266"/>
      <c r="C389" s="1266"/>
      <c r="D389" s="1266"/>
      <c r="E389" s="1266"/>
      <c r="F389" s="1266"/>
      <c r="G389" s="1266"/>
      <c r="H389" s="1266"/>
    </row>
    <row r="390" spans="1:8" ht="15">
      <c r="A390" s="1266"/>
      <c r="B390" s="1266"/>
      <c r="C390" s="1266"/>
      <c r="D390" s="1266"/>
      <c r="E390" s="1266"/>
      <c r="F390" s="1266"/>
      <c r="G390" s="1266"/>
      <c r="H390" s="1266"/>
    </row>
    <row r="391" spans="1:8" ht="15">
      <c r="A391" s="1266"/>
      <c r="B391" s="1266"/>
      <c r="C391" s="1266"/>
      <c r="D391" s="1266"/>
      <c r="E391" s="1266"/>
      <c r="F391" s="1266"/>
      <c r="G391" s="1266"/>
      <c r="H391" s="1266"/>
    </row>
    <row r="392" spans="1:8" ht="15">
      <c r="A392" s="1266"/>
      <c r="B392" s="1266"/>
      <c r="C392" s="1266"/>
      <c r="D392" s="1266"/>
      <c r="E392" s="1266"/>
      <c r="F392" s="1266"/>
      <c r="G392" s="1266"/>
      <c r="H392" s="1266"/>
    </row>
    <row r="393" spans="1:8" ht="15">
      <c r="A393" s="1266"/>
      <c r="B393" s="1266"/>
      <c r="C393" s="1266"/>
      <c r="D393" s="1266"/>
      <c r="E393" s="1266"/>
      <c r="F393" s="1266"/>
      <c r="G393" s="1266"/>
      <c r="H393" s="1266"/>
    </row>
    <row r="394" spans="1:8" ht="15">
      <c r="A394" s="1266"/>
      <c r="B394" s="1266"/>
      <c r="C394" s="1266"/>
      <c r="D394" s="1266"/>
      <c r="E394" s="1266"/>
      <c r="F394" s="1266"/>
      <c r="G394" s="1266"/>
      <c r="H394" s="1266"/>
    </row>
    <row r="395" spans="1:8" ht="15">
      <c r="A395" s="1266"/>
      <c r="B395" s="1266"/>
      <c r="C395" s="1266"/>
      <c r="D395" s="1266"/>
      <c r="E395" s="1266"/>
      <c r="F395" s="1266"/>
      <c r="G395" s="1266"/>
      <c r="H395" s="1266"/>
    </row>
    <row r="396" spans="1:8" ht="15">
      <c r="A396" s="1266"/>
      <c r="B396" s="1266"/>
      <c r="C396" s="1266"/>
      <c r="D396" s="1266"/>
      <c r="E396" s="1266"/>
      <c r="F396" s="1266"/>
      <c r="G396" s="1266"/>
      <c r="H396" s="1266"/>
    </row>
    <row r="397" spans="1:8" ht="15">
      <c r="A397" s="1266"/>
      <c r="B397" s="1266"/>
      <c r="C397" s="1266"/>
      <c r="D397" s="1266"/>
      <c r="E397" s="1266"/>
      <c r="F397" s="1266"/>
      <c r="G397" s="1266"/>
      <c r="H397" s="1266"/>
    </row>
    <row r="398" spans="1:8" ht="15">
      <c r="A398" s="1266"/>
      <c r="B398" s="1266"/>
      <c r="C398" s="1266"/>
      <c r="D398" s="1266"/>
      <c r="E398" s="1266"/>
      <c r="F398" s="1266"/>
      <c r="G398" s="1266"/>
      <c r="H398" s="1266"/>
    </row>
    <row r="399" spans="1:8" ht="15">
      <c r="A399" s="1266"/>
      <c r="B399" s="1266"/>
      <c r="C399" s="1266"/>
      <c r="D399" s="1266"/>
      <c r="E399" s="1266"/>
      <c r="F399" s="1266"/>
      <c r="G399" s="1266"/>
      <c r="H399" s="1266"/>
    </row>
    <row r="400" spans="1:8" ht="15">
      <c r="A400" s="1266"/>
      <c r="B400" s="1266"/>
      <c r="C400" s="1266"/>
      <c r="D400" s="1266"/>
      <c r="E400" s="1266"/>
      <c r="F400" s="1266"/>
      <c r="G400" s="1266"/>
      <c r="H400" s="1266"/>
    </row>
    <row r="401" spans="1:8" ht="15">
      <c r="A401" s="1266"/>
      <c r="B401" s="1266"/>
      <c r="C401" s="1266"/>
      <c r="D401" s="1266"/>
      <c r="E401" s="1266"/>
      <c r="F401" s="1266"/>
      <c r="G401" s="1266"/>
      <c r="H401" s="1266"/>
    </row>
    <row r="402" spans="1:8" ht="15">
      <c r="A402" s="1266"/>
      <c r="B402" s="1266"/>
      <c r="C402" s="1266"/>
      <c r="D402" s="1266"/>
      <c r="E402" s="1266"/>
      <c r="F402" s="1266"/>
      <c r="G402" s="1266"/>
      <c r="H402" s="1266"/>
    </row>
    <row r="403" spans="1:8" ht="15">
      <c r="A403" s="1266"/>
      <c r="B403" s="1266"/>
      <c r="C403" s="1266"/>
      <c r="D403" s="1266"/>
      <c r="E403" s="1266"/>
      <c r="F403" s="1266"/>
      <c r="G403" s="1266"/>
      <c r="H403" s="1266"/>
    </row>
    <row r="404" spans="1:8" ht="15">
      <c r="A404" s="1266"/>
      <c r="B404" s="1266"/>
      <c r="C404" s="1266"/>
      <c r="D404" s="1266"/>
      <c r="E404" s="1266"/>
      <c r="F404" s="1266"/>
      <c r="G404" s="1266"/>
      <c r="H404" s="1266"/>
    </row>
    <row r="405" spans="1:8" ht="15">
      <c r="A405" s="1266"/>
      <c r="B405" s="1266"/>
      <c r="C405" s="1266"/>
      <c r="D405" s="1266"/>
      <c r="E405" s="1266"/>
      <c r="F405" s="1266"/>
      <c r="G405" s="1266"/>
      <c r="H405" s="1266"/>
    </row>
    <row r="406" spans="1:8" ht="15">
      <c r="A406" s="1266"/>
      <c r="B406" s="1266"/>
      <c r="C406" s="1266"/>
      <c r="D406" s="1266"/>
      <c r="E406" s="1266"/>
      <c r="F406" s="1266"/>
      <c r="G406" s="1266"/>
      <c r="H406" s="1266"/>
    </row>
    <row r="407" spans="1:8" ht="15">
      <c r="A407" s="1266"/>
      <c r="B407" s="1266"/>
      <c r="C407" s="1266"/>
      <c r="D407" s="1266"/>
      <c r="E407" s="1266"/>
      <c r="F407" s="1266"/>
      <c r="G407" s="1266"/>
      <c r="H407" s="1266"/>
    </row>
    <row r="408" spans="1:8" ht="15">
      <c r="A408" s="1266"/>
      <c r="B408" s="1266"/>
      <c r="C408" s="1266"/>
      <c r="D408" s="1266"/>
      <c r="E408" s="1266"/>
      <c r="F408" s="1266"/>
      <c r="G408" s="1266"/>
      <c r="H408" s="1266"/>
    </row>
    <row r="409" spans="1:8" ht="15">
      <c r="A409" s="1266"/>
      <c r="B409" s="1266"/>
      <c r="C409" s="1266"/>
      <c r="D409" s="1266"/>
      <c r="E409" s="1266"/>
      <c r="F409" s="1266"/>
      <c r="G409" s="1266"/>
      <c r="H409" s="1266"/>
    </row>
    <row r="410" spans="1:8" ht="15">
      <c r="A410" s="1266"/>
      <c r="B410" s="1266"/>
      <c r="C410" s="1266"/>
      <c r="D410" s="1266"/>
      <c r="E410" s="1266"/>
      <c r="F410" s="1266"/>
      <c r="G410" s="1266"/>
      <c r="H410" s="1266"/>
    </row>
    <row r="411" spans="1:8" ht="15">
      <c r="A411" s="1266"/>
      <c r="B411" s="1266"/>
      <c r="C411" s="1266"/>
      <c r="D411" s="1266"/>
      <c r="E411" s="1266"/>
      <c r="F411" s="1266"/>
      <c r="G411" s="1266"/>
      <c r="H411" s="1266"/>
    </row>
    <row r="412" spans="1:8" ht="15">
      <c r="A412" s="1266"/>
      <c r="B412" s="1266"/>
      <c r="C412" s="1266"/>
      <c r="D412" s="1266"/>
      <c r="E412" s="1266"/>
      <c r="F412" s="1266"/>
      <c r="G412" s="1266"/>
      <c r="H412" s="1266"/>
    </row>
    <row r="413" spans="1:8" ht="15">
      <c r="A413" s="1266"/>
      <c r="B413" s="1266"/>
      <c r="C413" s="1266"/>
      <c r="D413" s="1266"/>
      <c r="E413" s="1266"/>
      <c r="F413" s="1266"/>
      <c r="G413" s="1266"/>
      <c r="H413" s="1266"/>
    </row>
    <row r="414" spans="1:8" ht="15">
      <c r="A414" s="1266"/>
      <c r="B414" s="1266"/>
      <c r="C414" s="1266"/>
      <c r="D414" s="1266"/>
      <c r="E414" s="1266"/>
      <c r="F414" s="1266"/>
      <c r="G414" s="1266"/>
      <c r="H414" s="1266"/>
    </row>
    <row r="415" spans="1:8" ht="15">
      <c r="A415" s="1266"/>
      <c r="B415" s="1266"/>
      <c r="C415" s="1266"/>
      <c r="D415" s="1266"/>
      <c r="E415" s="1266"/>
      <c r="F415" s="1266"/>
      <c r="G415" s="1266"/>
      <c r="H415" s="1266"/>
    </row>
    <row r="416" spans="1:8" ht="15">
      <c r="A416" s="1266"/>
      <c r="B416" s="1266"/>
      <c r="C416" s="1266"/>
      <c r="D416" s="1266"/>
      <c r="E416" s="1266"/>
      <c r="F416" s="1266"/>
      <c r="G416" s="1266"/>
      <c r="H416" s="1266"/>
    </row>
    <row r="417" spans="1:8" ht="15">
      <c r="A417" s="1266"/>
      <c r="B417" s="1266"/>
      <c r="C417" s="1266"/>
      <c r="D417" s="1266"/>
      <c r="E417" s="1266"/>
      <c r="F417" s="1266"/>
      <c r="G417" s="1266"/>
      <c r="H417" s="1266"/>
    </row>
    <row r="418" spans="1:8" ht="15">
      <c r="A418" s="1266"/>
      <c r="B418" s="1266"/>
      <c r="C418" s="1266"/>
      <c r="D418" s="1266"/>
      <c r="E418" s="1266"/>
      <c r="F418" s="1266"/>
      <c r="G418" s="1266"/>
      <c r="H418" s="1266"/>
    </row>
    <row r="419" spans="1:8" ht="15">
      <c r="A419" s="1266"/>
      <c r="B419" s="1266"/>
      <c r="C419" s="1266"/>
      <c r="D419" s="1266"/>
      <c r="E419" s="1266"/>
      <c r="F419" s="1266"/>
      <c r="G419" s="1266"/>
      <c r="H419" s="1266"/>
    </row>
    <row r="420" spans="1:8" ht="15">
      <c r="A420" s="1266"/>
      <c r="B420" s="1266"/>
      <c r="C420" s="1266"/>
      <c r="D420" s="1266"/>
      <c r="E420" s="1266"/>
      <c r="F420" s="1266"/>
      <c r="G420" s="1266"/>
      <c r="H420" s="1266"/>
    </row>
    <row r="421" spans="1:8" ht="15">
      <c r="A421" s="1266"/>
      <c r="B421" s="1266"/>
      <c r="C421" s="1266"/>
      <c r="D421" s="1266"/>
      <c r="E421" s="1266"/>
      <c r="F421" s="1266"/>
      <c r="G421" s="1266"/>
      <c r="H421" s="1266"/>
    </row>
    <row r="422" spans="1:8" ht="15">
      <c r="A422" s="1266"/>
      <c r="B422" s="1266"/>
      <c r="C422" s="1266"/>
      <c r="D422" s="1266"/>
      <c r="E422" s="1266"/>
      <c r="F422" s="1266"/>
      <c r="G422" s="1266"/>
      <c r="H422" s="1266"/>
    </row>
    <row r="423" spans="1:8" ht="15">
      <c r="A423" s="1266"/>
      <c r="B423" s="1266"/>
      <c r="C423" s="1266"/>
      <c r="D423" s="1266"/>
      <c r="E423" s="1266"/>
      <c r="F423" s="1266"/>
      <c r="G423" s="1266"/>
      <c r="H423" s="1266"/>
    </row>
    <row r="424" spans="1:8" ht="15">
      <c r="A424" s="1266"/>
      <c r="B424" s="1266"/>
      <c r="C424" s="1266"/>
      <c r="D424" s="1266"/>
      <c r="E424" s="1266"/>
      <c r="F424" s="1266"/>
      <c r="G424" s="1266"/>
      <c r="H424" s="1266"/>
    </row>
    <row r="425" spans="1:8" ht="15">
      <c r="A425" s="1266"/>
      <c r="B425" s="1266"/>
      <c r="C425" s="1266"/>
      <c r="D425" s="1266"/>
      <c r="E425" s="1266"/>
      <c r="F425" s="1266"/>
      <c r="G425" s="1266"/>
      <c r="H425" s="1266"/>
    </row>
    <row r="426" spans="1:8" ht="15">
      <c r="A426" s="1266"/>
      <c r="B426" s="1266"/>
      <c r="C426" s="1266"/>
      <c r="D426" s="1266"/>
      <c r="E426" s="1266"/>
      <c r="F426" s="1266"/>
      <c r="G426" s="1266"/>
      <c r="H426" s="1266"/>
    </row>
    <row r="427" spans="1:8" ht="15">
      <c r="A427" s="1266"/>
      <c r="B427" s="1266"/>
      <c r="C427" s="1266"/>
      <c r="D427" s="1266"/>
      <c r="E427" s="1266"/>
      <c r="F427" s="1266"/>
      <c r="G427" s="1266"/>
      <c r="H427" s="1266"/>
    </row>
    <row r="428" spans="1:8" ht="15">
      <c r="A428" s="1266"/>
      <c r="B428" s="1266"/>
      <c r="C428" s="1266"/>
      <c r="D428" s="1266"/>
      <c r="E428" s="1266"/>
      <c r="F428" s="1266"/>
      <c r="G428" s="1266"/>
      <c r="H428" s="1266"/>
    </row>
    <row r="429" spans="1:8" ht="15">
      <c r="A429" s="1266"/>
      <c r="B429" s="1266"/>
      <c r="C429" s="1266"/>
      <c r="D429" s="1266"/>
      <c r="E429" s="1266"/>
      <c r="F429" s="1266"/>
      <c r="G429" s="1266"/>
      <c r="H429" s="1266"/>
    </row>
    <row r="430" spans="1:8" ht="15">
      <c r="A430" s="1266"/>
      <c r="B430" s="1266"/>
      <c r="C430" s="1266"/>
      <c r="D430" s="1266"/>
      <c r="E430" s="1266"/>
      <c r="F430" s="1266"/>
      <c r="G430" s="1266"/>
      <c r="H430" s="1266"/>
    </row>
    <row r="431" spans="1:8" ht="15">
      <c r="A431" s="1266"/>
      <c r="B431" s="1266"/>
      <c r="C431" s="1266"/>
      <c r="D431" s="1266"/>
      <c r="E431" s="1266"/>
      <c r="F431" s="1266"/>
      <c r="G431" s="1266"/>
      <c r="H431" s="1266"/>
    </row>
    <row r="432" spans="1:8" ht="15">
      <c r="A432" s="1266"/>
      <c r="B432" s="1266"/>
      <c r="C432" s="1266"/>
      <c r="D432" s="1266"/>
      <c r="E432" s="1266"/>
      <c r="F432" s="1266"/>
      <c r="G432" s="1266"/>
      <c r="H432" s="1266"/>
    </row>
    <row r="433" spans="1:8" ht="15">
      <c r="A433" s="1266"/>
      <c r="B433" s="1266"/>
      <c r="C433" s="1266"/>
      <c r="D433" s="1266"/>
      <c r="E433" s="1266"/>
      <c r="F433" s="1266"/>
      <c r="G433" s="1266"/>
      <c r="H433" s="1266"/>
    </row>
    <row r="434" spans="1:8" ht="15">
      <c r="A434" s="1266"/>
      <c r="B434" s="1266"/>
      <c r="C434" s="1266"/>
      <c r="D434" s="1266"/>
      <c r="E434" s="1266"/>
      <c r="F434" s="1266"/>
      <c r="G434" s="1266"/>
      <c r="H434" s="1266"/>
    </row>
    <row r="435" spans="1:8" ht="15">
      <c r="A435" s="1266"/>
      <c r="B435" s="1266"/>
      <c r="C435" s="1266"/>
      <c r="D435" s="1266"/>
      <c r="E435" s="1266"/>
      <c r="F435" s="1266"/>
      <c r="G435" s="1266"/>
      <c r="H435" s="1266"/>
    </row>
    <row r="436" spans="1:8" ht="15">
      <c r="A436" s="1266"/>
      <c r="B436" s="1266"/>
      <c r="C436" s="1266"/>
      <c r="D436" s="1266"/>
      <c r="E436" s="1266"/>
      <c r="F436" s="1266"/>
      <c r="G436" s="1266"/>
      <c r="H436" s="1266"/>
    </row>
    <row r="437" spans="1:8" ht="15">
      <c r="A437" s="1266"/>
      <c r="B437" s="1266"/>
      <c r="C437" s="1266"/>
      <c r="D437" s="1266"/>
      <c r="E437" s="1266"/>
      <c r="F437" s="1266"/>
      <c r="G437" s="1266"/>
      <c r="H437" s="1266"/>
    </row>
    <row r="438" spans="1:8" ht="15">
      <c r="A438" s="1266"/>
      <c r="B438" s="1266"/>
      <c r="C438" s="1266"/>
      <c r="D438" s="1266"/>
      <c r="E438" s="1266"/>
      <c r="F438" s="1266"/>
      <c r="G438" s="1266"/>
      <c r="H438" s="1266"/>
    </row>
    <row r="439" spans="1:8" ht="15">
      <c r="A439" s="1266"/>
      <c r="B439" s="1266"/>
      <c r="C439" s="1266"/>
      <c r="D439" s="1266"/>
      <c r="E439" s="1266"/>
      <c r="F439" s="1266"/>
      <c r="G439" s="1266"/>
      <c r="H439" s="1266"/>
    </row>
    <row r="440" spans="1:8" ht="15">
      <c r="A440" s="1266"/>
      <c r="B440" s="1266"/>
      <c r="C440" s="1266"/>
      <c r="D440" s="1266"/>
      <c r="E440" s="1266"/>
      <c r="F440" s="1266"/>
      <c r="G440" s="1266"/>
      <c r="H440" s="1266"/>
    </row>
    <row r="441" spans="1:8" ht="15">
      <c r="A441" s="1266"/>
      <c r="B441" s="1266"/>
      <c r="C441" s="1266"/>
      <c r="D441" s="1266"/>
      <c r="E441" s="1266"/>
      <c r="F441" s="1266"/>
      <c r="G441" s="1266"/>
      <c r="H441" s="1266"/>
    </row>
    <row r="442" spans="1:8" ht="15">
      <c r="A442" s="1266"/>
      <c r="B442" s="1266"/>
      <c r="C442" s="1266"/>
      <c r="D442" s="1266"/>
      <c r="E442" s="1266"/>
      <c r="F442" s="1266"/>
      <c r="G442" s="1266"/>
      <c r="H442" s="1266"/>
    </row>
    <row r="443" spans="1:8" ht="15">
      <c r="A443" s="1266"/>
      <c r="B443" s="1266"/>
      <c r="C443" s="1266"/>
      <c r="D443" s="1266"/>
      <c r="E443" s="1266"/>
      <c r="F443" s="1266"/>
      <c r="G443" s="1266"/>
      <c r="H443" s="1266"/>
    </row>
    <row r="444" spans="1:8" ht="15">
      <c r="A444" s="1266"/>
      <c r="B444" s="1266"/>
      <c r="C444" s="1266"/>
      <c r="D444" s="1266"/>
      <c r="E444" s="1266"/>
      <c r="F444" s="1266"/>
      <c r="G444" s="1266"/>
      <c r="H444" s="1266"/>
    </row>
    <row r="445" spans="1:8" ht="15">
      <c r="A445" s="1266"/>
      <c r="B445" s="1266"/>
      <c r="C445" s="1266"/>
      <c r="D445" s="1266"/>
      <c r="E445" s="1266"/>
      <c r="F445" s="1266"/>
      <c r="G445" s="1266"/>
      <c r="H445" s="1266"/>
    </row>
    <row r="446" spans="1:8" ht="15">
      <c r="A446" s="1266"/>
      <c r="B446" s="1266"/>
      <c r="C446" s="1266"/>
      <c r="D446" s="1266"/>
      <c r="E446" s="1266"/>
      <c r="F446" s="1266"/>
      <c r="G446" s="1266"/>
      <c r="H446" s="1266"/>
    </row>
    <row r="447" spans="1:8" ht="15">
      <c r="A447" s="1266"/>
      <c r="B447" s="1266"/>
      <c r="C447" s="1266"/>
      <c r="D447" s="1266"/>
      <c r="E447" s="1266"/>
      <c r="F447" s="1266"/>
      <c r="G447" s="1266"/>
      <c r="H447" s="1266"/>
    </row>
    <row r="448" spans="1:8" ht="15">
      <c r="A448" s="1266"/>
      <c r="B448" s="1266"/>
      <c r="C448" s="1266"/>
      <c r="D448" s="1266"/>
      <c r="E448" s="1266"/>
      <c r="F448" s="1266"/>
      <c r="G448" s="1266"/>
      <c r="H448" s="1266"/>
    </row>
    <row r="449" spans="1:8" ht="15">
      <c r="A449" s="1266"/>
      <c r="B449" s="1266"/>
      <c r="C449" s="1266"/>
      <c r="D449" s="1266"/>
      <c r="E449" s="1266"/>
      <c r="F449" s="1266"/>
      <c r="G449" s="1266"/>
      <c r="H449" s="1266"/>
    </row>
    <row r="450" spans="1:8" ht="15">
      <c r="A450" s="1266"/>
      <c r="B450" s="1266"/>
      <c r="C450" s="1266"/>
      <c r="D450" s="1266"/>
      <c r="E450" s="1266"/>
      <c r="F450" s="1266"/>
      <c r="G450" s="1266"/>
      <c r="H450" s="1266"/>
    </row>
    <row r="451" spans="1:8" ht="15">
      <c r="A451" s="1266"/>
      <c r="B451" s="1266"/>
      <c r="C451" s="1266"/>
      <c r="D451" s="1266"/>
      <c r="E451" s="1266"/>
      <c r="F451" s="1266"/>
      <c r="G451" s="1266"/>
      <c r="H451" s="1266"/>
    </row>
    <row r="452" spans="1:8" ht="15">
      <c r="A452" s="1266"/>
      <c r="B452" s="1266"/>
      <c r="C452" s="1266"/>
      <c r="D452" s="1266"/>
      <c r="E452" s="1266"/>
      <c r="F452" s="1266"/>
      <c r="G452" s="1266"/>
      <c r="H452" s="1266"/>
    </row>
    <row r="453" spans="1:8" ht="15">
      <c r="A453" s="1266"/>
      <c r="B453" s="1266"/>
      <c r="C453" s="1266"/>
      <c r="D453" s="1266"/>
      <c r="E453" s="1266"/>
      <c r="F453" s="1266"/>
      <c r="G453" s="1266"/>
      <c r="H453" s="1266"/>
    </row>
    <row r="454" spans="1:8" ht="15">
      <c r="A454" s="1266"/>
      <c r="B454" s="1266"/>
      <c r="C454" s="1266"/>
      <c r="D454" s="1266"/>
      <c r="E454" s="1266"/>
      <c r="F454" s="1266"/>
      <c r="G454" s="1266"/>
      <c r="H454" s="1266"/>
    </row>
    <row r="455" spans="1:8" ht="15">
      <c r="A455" s="1266"/>
      <c r="B455" s="1266"/>
      <c r="C455" s="1266"/>
      <c r="D455" s="1266"/>
      <c r="E455" s="1266"/>
      <c r="F455" s="1266"/>
      <c r="G455" s="1266"/>
      <c r="H455" s="1266"/>
    </row>
    <row r="456" spans="1:8" ht="15">
      <c r="A456" s="1266"/>
      <c r="B456" s="1266"/>
      <c r="C456" s="1266"/>
      <c r="D456" s="1266"/>
      <c r="E456" s="1266"/>
      <c r="F456" s="1266"/>
      <c r="G456" s="1266"/>
      <c r="H456" s="1266"/>
    </row>
    <row r="457" spans="1:8" ht="15">
      <c r="A457" s="1266"/>
      <c r="B457" s="1266"/>
      <c r="C457" s="1266"/>
      <c r="D457" s="1266"/>
      <c r="E457" s="1266"/>
      <c r="F457" s="1266"/>
      <c r="G457" s="1266"/>
      <c r="H457" s="1266"/>
    </row>
    <row r="458" spans="1:8" ht="15">
      <c r="A458" s="1266"/>
      <c r="B458" s="1266"/>
      <c r="C458" s="1266"/>
      <c r="D458" s="1266"/>
      <c r="E458" s="1266"/>
      <c r="F458" s="1266"/>
      <c r="G458" s="1266"/>
      <c r="H458" s="1266"/>
    </row>
    <row r="459" spans="1:8" ht="15">
      <c r="A459" s="1266"/>
      <c r="B459" s="1266"/>
      <c r="C459" s="1266"/>
      <c r="D459" s="1266"/>
      <c r="E459" s="1266"/>
      <c r="F459" s="1266"/>
      <c r="G459" s="1266"/>
      <c r="H459" s="1266"/>
    </row>
    <row r="460" spans="1:8" ht="15">
      <c r="A460" s="1266"/>
      <c r="B460" s="1266"/>
      <c r="C460" s="1266"/>
      <c r="D460" s="1266"/>
      <c r="E460" s="1266"/>
      <c r="F460" s="1266"/>
      <c r="G460" s="1266"/>
      <c r="H460" s="1266"/>
    </row>
    <row r="461" spans="1:8" ht="15">
      <c r="A461" s="1266"/>
      <c r="B461" s="1266"/>
      <c r="C461" s="1266"/>
      <c r="D461" s="1266"/>
      <c r="E461" s="1266"/>
      <c r="F461" s="1266"/>
      <c r="G461" s="1266"/>
      <c r="H461" s="1266"/>
    </row>
    <row r="462" spans="1:8" ht="15">
      <c r="A462" s="1266"/>
      <c r="B462" s="1266"/>
      <c r="C462" s="1266"/>
      <c r="D462" s="1266"/>
      <c r="E462" s="1266"/>
      <c r="F462" s="1266"/>
      <c r="G462" s="1266"/>
      <c r="H462" s="1266"/>
    </row>
    <row r="463" spans="1:8" ht="15">
      <c r="A463" s="1266"/>
      <c r="B463" s="1266"/>
      <c r="C463" s="1266"/>
      <c r="D463" s="1266"/>
      <c r="E463" s="1266"/>
      <c r="F463" s="1266"/>
      <c r="G463" s="1266"/>
      <c r="H463" s="1266"/>
    </row>
    <row r="464" spans="1:8" ht="15">
      <c r="A464" s="1266"/>
      <c r="B464" s="1266"/>
      <c r="C464" s="1266"/>
      <c r="D464" s="1266"/>
      <c r="E464" s="1266"/>
      <c r="F464" s="1266"/>
      <c r="G464" s="1266"/>
      <c r="H464" s="1266"/>
    </row>
    <row r="465" spans="1:8" ht="15">
      <c r="A465" s="1266"/>
      <c r="B465" s="1266"/>
      <c r="C465" s="1266"/>
      <c r="D465" s="1266"/>
      <c r="E465" s="1266"/>
      <c r="F465" s="1266"/>
      <c r="G465" s="1266"/>
      <c r="H465" s="1266"/>
    </row>
    <row r="466" spans="1:8" ht="15">
      <c r="A466" s="1266"/>
      <c r="B466" s="1266"/>
      <c r="C466" s="1266"/>
      <c r="D466" s="1266"/>
      <c r="E466" s="1266"/>
      <c r="F466" s="1266"/>
      <c r="G466" s="1266"/>
      <c r="H466" s="1266"/>
    </row>
    <row r="467" spans="1:8" ht="15">
      <c r="A467" s="1266"/>
      <c r="B467" s="1266"/>
      <c r="C467" s="1266"/>
      <c r="D467" s="1266"/>
      <c r="E467" s="1266"/>
      <c r="F467" s="1266"/>
      <c r="G467" s="1266"/>
      <c r="H467" s="1266"/>
    </row>
    <row r="468" spans="1:8" ht="15">
      <c r="A468" s="1266"/>
      <c r="B468" s="1266"/>
      <c r="C468" s="1266"/>
      <c r="D468" s="1266"/>
      <c r="E468" s="1266"/>
      <c r="F468" s="1266"/>
      <c r="G468" s="1266"/>
      <c r="H468" s="1266"/>
    </row>
    <row r="469" spans="1:8" ht="15">
      <c r="A469" s="1266"/>
      <c r="B469" s="1266"/>
      <c r="C469" s="1266"/>
      <c r="D469" s="1266"/>
      <c r="E469" s="1266"/>
      <c r="F469" s="1266"/>
      <c r="G469" s="1266"/>
      <c r="H469" s="1266"/>
    </row>
    <row r="470" spans="1:8" ht="15">
      <c r="A470" s="1266"/>
      <c r="B470" s="1266"/>
      <c r="C470" s="1266"/>
      <c r="D470" s="1266"/>
      <c r="E470" s="1266"/>
      <c r="F470" s="1266"/>
      <c r="G470" s="1266"/>
      <c r="H470" s="1266"/>
    </row>
    <row r="471" spans="1:8" ht="15">
      <c r="A471" s="1266"/>
      <c r="B471" s="1266"/>
      <c r="C471" s="1266"/>
      <c r="D471" s="1266"/>
      <c r="E471" s="1266"/>
      <c r="F471" s="1266"/>
      <c r="G471" s="1266"/>
      <c r="H471" s="1266"/>
    </row>
    <row r="472" spans="1:8" ht="15">
      <c r="A472" s="1266"/>
      <c r="B472" s="1266"/>
      <c r="C472" s="1266"/>
      <c r="D472" s="1266"/>
      <c r="E472" s="1266"/>
      <c r="F472" s="1266"/>
      <c r="G472" s="1266"/>
      <c r="H472" s="1266"/>
    </row>
    <row r="473" spans="1:8" ht="15">
      <c r="A473" s="1266"/>
      <c r="B473" s="1266"/>
      <c r="C473" s="1266"/>
      <c r="D473" s="1266"/>
      <c r="E473" s="1266"/>
      <c r="F473" s="1266"/>
      <c r="G473" s="1266"/>
      <c r="H473" s="1266"/>
    </row>
    <row r="474" spans="1:8" ht="15">
      <c r="A474" s="1266"/>
      <c r="B474" s="1266"/>
      <c r="C474" s="1266"/>
      <c r="D474" s="1266"/>
      <c r="E474" s="1266"/>
      <c r="F474" s="1266"/>
      <c r="G474" s="1266"/>
      <c r="H474" s="1266"/>
    </row>
    <row r="475" spans="1:8" ht="15">
      <c r="A475" s="1266"/>
      <c r="B475" s="1266"/>
      <c r="C475" s="1266"/>
      <c r="D475" s="1266"/>
      <c r="E475" s="1266"/>
      <c r="F475" s="1266"/>
      <c r="G475" s="1266"/>
      <c r="H475" s="1266"/>
    </row>
    <row r="476" spans="1:8" ht="15">
      <c r="A476" s="1266"/>
      <c r="B476" s="1266"/>
      <c r="C476" s="1266"/>
      <c r="D476" s="1266"/>
      <c r="E476" s="1266"/>
      <c r="F476" s="1266"/>
      <c r="G476" s="1266"/>
      <c r="H476" s="1266"/>
    </row>
    <row r="477" spans="1:8" ht="15">
      <c r="A477" s="1266"/>
      <c r="B477" s="1266"/>
      <c r="C477" s="1266"/>
      <c r="D477" s="1266"/>
      <c r="E477" s="1266"/>
      <c r="F477" s="1266"/>
      <c r="G477" s="1266"/>
      <c r="H477" s="1266"/>
    </row>
    <row r="478" spans="1:8" ht="15">
      <c r="A478" s="1266"/>
      <c r="B478" s="1266"/>
      <c r="C478" s="1266"/>
      <c r="D478" s="1266"/>
      <c r="E478" s="1266"/>
      <c r="F478" s="1266"/>
      <c r="G478" s="1266"/>
      <c r="H478" s="1266"/>
    </row>
    <row r="479" spans="1:8" ht="15">
      <c r="A479" s="1266"/>
      <c r="B479" s="1266"/>
      <c r="C479" s="1266"/>
      <c r="D479" s="1266"/>
      <c r="E479" s="1266"/>
      <c r="F479" s="1266"/>
      <c r="G479" s="1266"/>
      <c r="H479" s="1266"/>
    </row>
    <row r="480" spans="1:8" ht="15">
      <c r="A480" s="1266"/>
      <c r="B480" s="1266"/>
      <c r="C480" s="1266"/>
      <c r="D480" s="1266"/>
      <c r="E480" s="1266"/>
      <c r="F480" s="1266"/>
      <c r="G480" s="1266"/>
      <c r="H480" s="1266"/>
    </row>
    <row r="481" spans="1:8" ht="15">
      <c r="A481" s="1266"/>
      <c r="B481" s="1266"/>
      <c r="C481" s="1266"/>
      <c r="D481" s="1266"/>
      <c r="E481" s="1266"/>
      <c r="F481" s="1266"/>
      <c r="G481" s="1266"/>
      <c r="H481" s="1266"/>
    </row>
    <row r="482" spans="1:8" ht="15">
      <c r="A482" s="1266"/>
      <c r="B482" s="1266"/>
      <c r="C482" s="1266"/>
      <c r="D482" s="1266"/>
      <c r="E482" s="1266"/>
      <c r="F482" s="1266"/>
      <c r="G482" s="1266"/>
      <c r="H482" s="1266"/>
    </row>
    <row r="483" spans="1:8" ht="15">
      <c r="A483" s="1266"/>
      <c r="B483" s="1266"/>
      <c r="C483" s="1266"/>
      <c r="D483" s="1266"/>
      <c r="E483" s="1266"/>
      <c r="F483" s="1266"/>
      <c r="G483" s="1266"/>
      <c r="H483" s="1266"/>
    </row>
    <row r="484" spans="1:8" ht="15">
      <c r="A484" s="1266"/>
      <c r="B484" s="1266"/>
      <c r="C484" s="1266"/>
      <c r="D484" s="1266"/>
      <c r="E484" s="1266"/>
      <c r="F484" s="1266"/>
      <c r="G484" s="1266"/>
      <c r="H484" s="1266"/>
    </row>
    <row r="485" spans="1:8" ht="15">
      <c r="A485" s="1266"/>
      <c r="B485" s="1266"/>
      <c r="C485" s="1266"/>
      <c r="D485" s="1266"/>
      <c r="E485" s="1266"/>
      <c r="F485" s="1266"/>
      <c r="G485" s="1266"/>
      <c r="H485" s="1266"/>
    </row>
    <row r="486" spans="1:8" ht="15">
      <c r="A486" s="1266"/>
      <c r="B486" s="1266"/>
      <c r="C486" s="1266"/>
      <c r="D486" s="1266"/>
      <c r="E486" s="1266"/>
      <c r="F486" s="1266"/>
      <c r="G486" s="1266"/>
      <c r="H486" s="1266"/>
    </row>
    <row r="487" spans="1:8" ht="15">
      <c r="A487" s="1266"/>
      <c r="B487" s="1266"/>
      <c r="C487" s="1266"/>
      <c r="D487" s="1266"/>
      <c r="E487" s="1266"/>
      <c r="F487" s="1266"/>
      <c r="G487" s="1266"/>
      <c r="H487" s="1266"/>
    </row>
    <row r="488" spans="1:8" ht="15">
      <c r="A488" s="1266"/>
      <c r="B488" s="1266"/>
      <c r="C488" s="1266"/>
      <c r="D488" s="1266"/>
      <c r="E488" s="1266"/>
      <c r="F488" s="1266"/>
      <c r="G488" s="1266"/>
      <c r="H488" s="1266"/>
    </row>
    <row r="489" spans="1:8" ht="15">
      <c r="A489" s="1266"/>
      <c r="B489" s="1266"/>
      <c r="C489" s="1266"/>
      <c r="D489" s="1266"/>
      <c r="E489" s="1266"/>
      <c r="F489" s="1266"/>
      <c r="G489" s="1266"/>
      <c r="H489" s="1266"/>
    </row>
    <row r="490" spans="1:8" ht="15">
      <c r="A490" s="1266"/>
      <c r="B490" s="1266"/>
      <c r="C490" s="1266"/>
      <c r="D490" s="1266"/>
      <c r="E490" s="1266"/>
      <c r="F490" s="1266"/>
      <c r="G490" s="1266"/>
      <c r="H490" s="1266"/>
    </row>
    <row r="491" spans="1:8" ht="15">
      <c r="A491" s="1266"/>
      <c r="B491" s="1266"/>
      <c r="C491" s="1266"/>
      <c r="D491" s="1266"/>
      <c r="E491" s="1266"/>
      <c r="F491" s="1266"/>
      <c r="G491" s="1266"/>
      <c r="H491" s="1266"/>
    </row>
    <row r="492" spans="1:8" ht="15">
      <c r="A492" s="1266"/>
      <c r="B492" s="1266"/>
      <c r="C492" s="1266"/>
      <c r="D492" s="1266"/>
      <c r="E492" s="1266"/>
      <c r="F492" s="1266"/>
      <c r="G492" s="1266"/>
      <c r="H492" s="1266"/>
    </row>
    <row r="493" spans="1:8" ht="15">
      <c r="A493" s="1266"/>
      <c r="B493" s="1266"/>
      <c r="C493" s="1266"/>
      <c r="D493" s="1266"/>
      <c r="E493" s="1266"/>
      <c r="F493" s="1266"/>
      <c r="G493" s="1266"/>
      <c r="H493" s="1266"/>
    </row>
    <row r="494" spans="1:8" ht="15">
      <c r="A494" s="1266"/>
      <c r="B494" s="1266"/>
      <c r="C494" s="1266"/>
      <c r="D494" s="1266"/>
      <c r="E494" s="1266"/>
      <c r="F494" s="1266"/>
      <c r="G494" s="1266"/>
      <c r="H494" s="1266"/>
    </row>
    <row r="495" spans="1:8" ht="15">
      <c r="A495" s="1266"/>
      <c r="B495" s="1266"/>
      <c r="C495" s="1266"/>
      <c r="D495" s="1266"/>
      <c r="E495" s="1266"/>
      <c r="F495" s="1266"/>
      <c r="G495" s="1266"/>
      <c r="H495" s="1266"/>
    </row>
    <row r="496" spans="1:8" ht="15">
      <c r="A496" s="1266"/>
      <c r="B496" s="1266"/>
      <c r="C496" s="1266"/>
      <c r="D496" s="1266"/>
      <c r="E496" s="1266"/>
      <c r="F496" s="1266"/>
      <c r="G496" s="1266"/>
      <c r="H496" s="1266"/>
    </row>
    <row r="497" spans="1:8" ht="15">
      <c r="A497" s="1266"/>
      <c r="B497" s="1266"/>
      <c r="C497" s="1266"/>
      <c r="D497" s="1266"/>
      <c r="E497" s="1266"/>
      <c r="F497" s="1266"/>
      <c r="G497" s="1266"/>
      <c r="H497" s="1266"/>
    </row>
    <row r="498" spans="1:8" ht="15">
      <c r="A498" s="1266"/>
      <c r="B498" s="1266"/>
      <c r="C498" s="1266"/>
      <c r="D498" s="1266"/>
      <c r="E498" s="1266"/>
      <c r="F498" s="1266"/>
      <c r="G498" s="1266"/>
      <c r="H498" s="1266"/>
    </row>
    <row r="499" spans="1:8" ht="15">
      <c r="A499" s="1266"/>
      <c r="B499" s="1266"/>
      <c r="C499" s="1266"/>
      <c r="D499" s="1266"/>
      <c r="E499" s="1266"/>
      <c r="F499" s="1266"/>
      <c r="G499" s="1266"/>
      <c r="H499" s="1266"/>
    </row>
    <row r="500" spans="1:8" ht="15">
      <c r="A500" s="1266"/>
      <c r="B500" s="1266"/>
      <c r="C500" s="1266"/>
      <c r="D500" s="1266"/>
      <c r="E500" s="1266"/>
      <c r="F500" s="1266"/>
      <c r="G500" s="1266"/>
      <c r="H500" s="1266"/>
    </row>
    <row r="501" spans="1:8" ht="15">
      <c r="A501" s="1266"/>
      <c r="B501" s="1266"/>
      <c r="C501" s="1266"/>
      <c r="D501" s="1266"/>
      <c r="E501" s="1266"/>
      <c r="F501" s="1266"/>
      <c r="G501" s="1266"/>
      <c r="H501" s="1266"/>
    </row>
    <row r="502" spans="1:8" ht="15">
      <c r="A502" s="1266"/>
      <c r="B502" s="1266"/>
      <c r="C502" s="1266"/>
      <c r="D502" s="1266"/>
      <c r="E502" s="1266"/>
      <c r="F502" s="1266"/>
      <c r="G502" s="1266"/>
      <c r="H502" s="1266"/>
    </row>
    <row r="503" spans="1:8" ht="15">
      <c r="A503" s="1266"/>
      <c r="B503" s="1266"/>
      <c r="C503" s="1266"/>
      <c r="D503" s="1266"/>
      <c r="E503" s="1266"/>
      <c r="F503" s="1266"/>
      <c r="G503" s="1266"/>
      <c r="H503" s="1266"/>
    </row>
    <row r="504" spans="1:8" ht="15">
      <c r="A504" s="1266"/>
      <c r="B504" s="1266"/>
      <c r="C504" s="1266"/>
      <c r="D504" s="1266"/>
      <c r="E504" s="1266"/>
      <c r="F504" s="1266"/>
      <c r="G504" s="1266"/>
      <c r="H504" s="1266"/>
    </row>
    <row r="505" spans="1:8" ht="15">
      <c r="A505" s="1266"/>
      <c r="B505" s="1266"/>
      <c r="C505" s="1266"/>
      <c r="D505" s="1266"/>
      <c r="E505" s="1266"/>
      <c r="F505" s="1266"/>
      <c r="G505" s="1266"/>
      <c r="H505" s="1266"/>
    </row>
    <row r="506" spans="1:8" ht="15">
      <c r="A506" s="1266"/>
      <c r="B506" s="1266"/>
      <c r="C506" s="1266"/>
      <c r="D506" s="1266"/>
      <c r="E506" s="1266"/>
      <c r="F506" s="1266"/>
      <c r="G506" s="1266"/>
      <c r="H506" s="1266"/>
    </row>
    <row r="507" spans="1:8" ht="15">
      <c r="A507" s="1266"/>
      <c r="B507" s="1266"/>
      <c r="C507" s="1266"/>
      <c r="D507" s="1266"/>
      <c r="E507" s="1266"/>
      <c r="F507" s="1266"/>
      <c r="G507" s="1266"/>
      <c r="H507" s="1266"/>
    </row>
    <row r="508" spans="1:8" ht="15">
      <c r="A508" s="1266"/>
      <c r="B508" s="1266"/>
      <c r="C508" s="1266"/>
      <c r="D508" s="1266"/>
      <c r="E508" s="1266"/>
      <c r="F508" s="1266"/>
      <c r="G508" s="1266"/>
      <c r="H508" s="1266"/>
    </row>
    <row r="509" spans="1:8" ht="15">
      <c r="A509" s="1266"/>
      <c r="B509" s="1266"/>
      <c r="C509" s="1266"/>
      <c r="D509" s="1266"/>
      <c r="E509" s="1266"/>
      <c r="F509" s="1266"/>
      <c r="G509" s="1266"/>
      <c r="H509" s="1266"/>
    </row>
    <row r="510" spans="1:8" ht="15">
      <c r="A510" s="1266"/>
      <c r="B510" s="1266"/>
      <c r="C510" s="1266"/>
      <c r="D510" s="1266"/>
      <c r="E510" s="1266"/>
      <c r="F510" s="1266"/>
      <c r="G510" s="1266"/>
      <c r="H510" s="1266"/>
    </row>
    <row r="511" spans="1:8" ht="15">
      <c r="A511" s="1266"/>
      <c r="B511" s="1266"/>
      <c r="C511" s="1266"/>
      <c r="D511" s="1266"/>
      <c r="E511" s="1266"/>
      <c r="F511" s="1266"/>
      <c r="G511" s="1266"/>
      <c r="H511" s="1266"/>
    </row>
    <row r="512" spans="1:8" ht="15">
      <c r="A512" s="1266"/>
      <c r="B512" s="1266"/>
      <c r="C512" s="1266"/>
      <c r="D512" s="1266"/>
      <c r="E512" s="1266"/>
      <c r="F512" s="1266"/>
      <c r="G512" s="1266"/>
      <c r="H512" s="1266"/>
    </row>
    <row r="513" spans="1:8" ht="15">
      <c r="A513" s="1266"/>
      <c r="B513" s="1266"/>
      <c r="C513" s="1266"/>
      <c r="D513" s="1266"/>
      <c r="E513" s="1266"/>
      <c r="F513" s="1266"/>
      <c r="G513" s="1266"/>
      <c r="H513" s="1266"/>
    </row>
    <row r="514" spans="1:8" ht="15">
      <c r="A514" s="1266"/>
      <c r="B514" s="1266"/>
      <c r="C514" s="1266"/>
      <c r="D514" s="1266"/>
      <c r="E514" s="1266"/>
      <c r="F514" s="1266"/>
      <c r="G514" s="1266"/>
      <c r="H514" s="1266"/>
    </row>
    <row r="515" spans="1:8" ht="15">
      <c r="A515" s="1266"/>
      <c r="B515" s="1266"/>
      <c r="C515" s="1266"/>
      <c r="D515" s="1266"/>
      <c r="E515" s="1266"/>
      <c r="F515" s="1266"/>
      <c r="G515" s="1266"/>
      <c r="H515" s="1266"/>
    </row>
    <row r="516" spans="1:8" ht="15">
      <c r="A516" s="1266"/>
      <c r="B516" s="1266"/>
      <c r="C516" s="1266"/>
      <c r="D516" s="1266"/>
      <c r="E516" s="1266"/>
      <c r="F516" s="1266"/>
      <c r="G516" s="1266"/>
      <c r="H516" s="1266"/>
    </row>
    <row r="517" spans="1:8" ht="15">
      <c r="A517" s="1266"/>
      <c r="B517" s="1266"/>
      <c r="C517" s="1266"/>
      <c r="D517" s="1266"/>
      <c r="E517" s="1266"/>
      <c r="F517" s="1266"/>
      <c r="G517" s="1266"/>
      <c r="H517" s="1266"/>
    </row>
    <row r="518" spans="1:8" ht="15">
      <c r="A518" s="1266"/>
      <c r="B518" s="1266"/>
      <c r="C518" s="1266"/>
      <c r="D518" s="1266"/>
      <c r="E518" s="1266"/>
      <c r="F518" s="1266"/>
      <c r="G518" s="1266"/>
      <c r="H518" s="1266"/>
    </row>
    <row r="519" spans="1:8" ht="15">
      <c r="A519" s="1266"/>
      <c r="B519" s="1266"/>
      <c r="C519" s="1266"/>
      <c r="D519" s="1266"/>
      <c r="E519" s="1266"/>
      <c r="F519" s="1266"/>
      <c r="G519" s="1266"/>
      <c r="H519" s="1266"/>
    </row>
    <row r="520" spans="1:8" ht="15">
      <c r="A520" s="1266"/>
      <c r="B520" s="1266"/>
      <c r="C520" s="1266"/>
      <c r="D520" s="1266"/>
      <c r="E520" s="1266"/>
      <c r="F520" s="1266"/>
      <c r="G520" s="1266"/>
      <c r="H520" s="1266"/>
    </row>
    <row r="521" spans="1:8" ht="15">
      <c r="A521" s="1266"/>
      <c r="B521" s="1266"/>
      <c r="C521" s="1266"/>
      <c r="D521" s="1266"/>
      <c r="E521" s="1266"/>
      <c r="F521" s="1266"/>
      <c r="G521" s="1266"/>
      <c r="H521" s="1266"/>
    </row>
    <row r="522" spans="1:8" ht="15">
      <c r="A522" s="1266"/>
      <c r="B522" s="1266"/>
      <c r="C522" s="1266"/>
      <c r="D522" s="1266"/>
      <c r="E522" s="1266"/>
      <c r="F522" s="1266"/>
      <c r="G522" s="1266"/>
      <c r="H522" s="1266"/>
    </row>
    <row r="523" spans="1:8" ht="15">
      <c r="A523" s="1266"/>
      <c r="B523" s="1266"/>
      <c r="C523" s="1266"/>
      <c r="D523" s="1266"/>
      <c r="E523" s="1266"/>
      <c r="F523" s="1266"/>
      <c r="G523" s="1266"/>
      <c r="H523" s="1266"/>
    </row>
    <row r="524" spans="1:8" ht="15">
      <c r="A524" s="1266"/>
      <c r="B524" s="1266"/>
      <c r="C524" s="1266"/>
      <c r="D524" s="1266"/>
      <c r="E524" s="1266"/>
      <c r="F524" s="1266"/>
      <c r="G524" s="1266"/>
      <c r="H524" s="1266"/>
    </row>
    <row r="525" spans="1:8" ht="15">
      <c r="A525" s="1266"/>
      <c r="B525" s="1266"/>
      <c r="C525" s="1266"/>
      <c r="D525" s="1266"/>
      <c r="E525" s="1266"/>
      <c r="F525" s="1266"/>
      <c r="G525" s="1266"/>
      <c r="H525" s="1266"/>
    </row>
    <row r="526" spans="1:8" ht="15">
      <c r="A526" s="1266"/>
      <c r="B526" s="1266"/>
      <c r="C526" s="1266"/>
      <c r="D526" s="1266"/>
      <c r="E526" s="1266"/>
      <c r="F526" s="1266"/>
      <c r="G526" s="1266"/>
      <c r="H526" s="1266"/>
    </row>
    <row r="527" spans="1:8" ht="15">
      <c r="A527" s="1266"/>
      <c r="B527" s="1266"/>
      <c r="C527" s="1266"/>
      <c r="D527" s="1266"/>
      <c r="E527" s="1266"/>
      <c r="F527" s="1266"/>
      <c r="G527" s="1266"/>
      <c r="H527" s="1266"/>
    </row>
    <row r="528" spans="1:8" ht="15">
      <c r="A528" s="1266"/>
      <c r="B528" s="1266"/>
      <c r="C528" s="1266"/>
      <c r="D528" s="1266"/>
      <c r="E528" s="1266"/>
      <c r="F528" s="1266"/>
      <c r="G528" s="1266"/>
      <c r="H528" s="1266"/>
    </row>
    <row r="529" spans="1:8" ht="15">
      <c r="A529" s="1266"/>
      <c r="B529" s="1266"/>
      <c r="C529" s="1266"/>
      <c r="D529" s="1266"/>
      <c r="E529" s="1266"/>
      <c r="F529" s="1266"/>
      <c r="G529" s="1266"/>
      <c r="H529" s="1266"/>
    </row>
    <row r="530" spans="1:8" ht="15">
      <c r="A530" s="1266"/>
      <c r="B530" s="1266"/>
      <c r="C530" s="1266"/>
      <c r="D530" s="1266"/>
      <c r="E530" s="1266"/>
      <c r="F530" s="1266"/>
      <c r="G530" s="1266"/>
      <c r="H530" s="1266"/>
    </row>
    <row r="531" spans="1:8" ht="15">
      <c r="A531" s="1266"/>
      <c r="B531" s="1266"/>
      <c r="C531" s="1266"/>
      <c r="D531" s="1266"/>
      <c r="E531" s="1266"/>
      <c r="F531" s="1266"/>
      <c r="G531" s="1266"/>
      <c r="H531" s="1266"/>
    </row>
    <row r="532" spans="1:8" ht="15">
      <c r="A532" s="1266"/>
      <c r="B532" s="1266"/>
      <c r="C532" s="1266"/>
      <c r="D532" s="1266"/>
      <c r="E532" s="1266"/>
      <c r="F532" s="1266"/>
      <c r="G532" s="1266"/>
      <c r="H532" s="1266"/>
    </row>
    <row r="533" spans="1:8" ht="15">
      <c r="A533" s="1266"/>
      <c r="B533" s="1266"/>
      <c r="C533" s="1266"/>
      <c r="D533" s="1266"/>
      <c r="E533" s="1266"/>
      <c r="F533" s="1266"/>
      <c r="G533" s="1266"/>
      <c r="H533" s="1266"/>
    </row>
    <row r="534" spans="1:8" ht="15">
      <c r="A534" s="1266"/>
      <c r="B534" s="1266"/>
      <c r="C534" s="1266"/>
      <c r="D534" s="1266"/>
      <c r="E534" s="1266"/>
      <c r="F534" s="1266"/>
      <c r="G534" s="1266"/>
      <c r="H534" s="1266"/>
    </row>
    <row r="535" spans="1:8" ht="15">
      <c r="A535" s="1266"/>
      <c r="B535" s="1266"/>
      <c r="C535" s="1266"/>
      <c r="D535" s="1266"/>
      <c r="E535" s="1266"/>
      <c r="F535" s="1266"/>
      <c r="G535" s="1266"/>
      <c r="H535" s="1266"/>
    </row>
    <row r="536" spans="1:8" ht="15">
      <c r="A536" s="1266"/>
      <c r="B536" s="1266"/>
      <c r="C536" s="1266"/>
      <c r="D536" s="1266"/>
      <c r="E536" s="1266"/>
      <c r="F536" s="1266"/>
      <c r="G536" s="1266"/>
      <c r="H536" s="1266"/>
    </row>
    <row r="537" spans="1:8" ht="15">
      <c r="A537" s="1266"/>
      <c r="B537" s="1266"/>
      <c r="C537" s="1266"/>
      <c r="D537" s="1266"/>
      <c r="E537" s="1266"/>
      <c r="F537" s="1266"/>
      <c r="G537" s="1266"/>
      <c r="H537" s="1266"/>
    </row>
    <row r="538" spans="1:8" ht="15">
      <c r="A538" s="1266"/>
      <c r="B538" s="1266"/>
      <c r="C538" s="1266"/>
      <c r="D538" s="1266"/>
      <c r="E538" s="1266"/>
      <c r="F538" s="1266"/>
      <c r="G538" s="1266"/>
      <c r="H538" s="1266"/>
    </row>
    <row r="539" spans="1:8" ht="15">
      <c r="A539" s="1266"/>
      <c r="B539" s="1266"/>
      <c r="C539" s="1266"/>
      <c r="D539" s="1266"/>
      <c r="E539" s="1266"/>
      <c r="F539" s="1266"/>
      <c r="G539" s="1266"/>
      <c r="H539" s="1266"/>
    </row>
    <row r="540" spans="1:8" ht="15">
      <c r="A540" s="1266"/>
      <c r="B540" s="1266"/>
      <c r="C540" s="1266"/>
      <c r="D540" s="1266"/>
      <c r="E540" s="1266"/>
      <c r="F540" s="1266"/>
      <c r="G540" s="1266"/>
      <c r="H540" s="1266"/>
    </row>
    <row r="541" spans="1:8" ht="15">
      <c r="A541" s="1266"/>
      <c r="B541" s="1266"/>
      <c r="C541" s="1266"/>
      <c r="D541" s="1266"/>
      <c r="E541" s="1266"/>
      <c r="F541" s="1266"/>
      <c r="G541" s="1266"/>
      <c r="H541" s="1266"/>
    </row>
    <row r="542" spans="1:8" ht="15">
      <c r="A542" s="1266"/>
      <c r="B542" s="1266"/>
      <c r="C542" s="1266"/>
      <c r="D542" s="1266"/>
      <c r="E542" s="1266"/>
      <c r="F542" s="1266"/>
      <c r="G542" s="1266"/>
      <c r="H542" s="1266"/>
    </row>
    <row r="543" spans="1:8" ht="15">
      <c r="A543" s="1266"/>
      <c r="B543" s="1266"/>
      <c r="C543" s="1266"/>
      <c r="D543" s="1266"/>
      <c r="E543" s="1266"/>
      <c r="F543" s="1266"/>
      <c r="G543" s="1266"/>
      <c r="H543" s="1266"/>
    </row>
    <row r="544" spans="1:8" ht="15">
      <c r="A544" s="1266"/>
      <c r="B544" s="1266"/>
      <c r="C544" s="1266"/>
      <c r="D544" s="1266"/>
      <c r="E544" s="1266"/>
      <c r="F544" s="1266"/>
      <c r="G544" s="1266"/>
      <c r="H544" s="1266"/>
    </row>
    <row r="545" spans="1:8" ht="15">
      <c r="A545" s="1266"/>
      <c r="B545" s="1266"/>
      <c r="C545" s="1266"/>
      <c r="D545" s="1266"/>
      <c r="E545" s="1266"/>
      <c r="F545" s="1266"/>
      <c r="G545" s="1266"/>
      <c r="H545" s="1266"/>
    </row>
    <row r="546" spans="1:8" ht="15">
      <c r="A546" s="1266"/>
      <c r="B546" s="1266"/>
      <c r="C546" s="1266"/>
      <c r="D546" s="1266"/>
      <c r="E546" s="1266"/>
      <c r="F546" s="1266"/>
      <c r="G546" s="1266"/>
      <c r="H546" s="1266"/>
    </row>
    <row r="547" spans="1:8" ht="15">
      <c r="A547" s="1266"/>
      <c r="B547" s="1266"/>
      <c r="C547" s="1266"/>
      <c r="D547" s="1266"/>
      <c r="E547" s="1266"/>
      <c r="F547" s="1266"/>
      <c r="G547" s="1266"/>
      <c r="H547" s="1266"/>
    </row>
    <row r="548" spans="1:8" ht="15">
      <c r="A548" s="1266"/>
      <c r="B548" s="1266"/>
      <c r="C548" s="1266"/>
      <c r="D548" s="1266"/>
      <c r="E548" s="1266"/>
      <c r="F548" s="1266"/>
      <c r="G548" s="1266"/>
      <c r="H548" s="1266"/>
    </row>
    <row r="549" spans="1:8" ht="15">
      <c r="A549" s="1266"/>
      <c r="B549" s="1266"/>
      <c r="C549" s="1266"/>
      <c r="D549" s="1266"/>
      <c r="E549" s="1266"/>
      <c r="F549" s="1266"/>
      <c r="G549" s="1266"/>
      <c r="H549" s="1266"/>
    </row>
    <row r="550" spans="1:8" ht="15">
      <c r="A550" s="1266"/>
      <c r="B550" s="1266"/>
      <c r="C550" s="1266"/>
      <c r="D550" s="1266"/>
      <c r="E550" s="1266"/>
      <c r="F550" s="1266"/>
      <c r="G550" s="1266"/>
      <c r="H550" s="1266"/>
    </row>
    <row r="551" spans="1:8" ht="15">
      <c r="A551" s="1266"/>
      <c r="B551" s="1266"/>
      <c r="C551" s="1266"/>
      <c r="D551" s="1266"/>
      <c r="E551" s="1266"/>
      <c r="F551" s="1266"/>
      <c r="G551" s="1266"/>
      <c r="H551" s="1266"/>
    </row>
    <row r="552" spans="1:8" ht="15">
      <c r="A552" s="1266"/>
      <c r="B552" s="1266"/>
      <c r="C552" s="1266"/>
      <c r="D552" s="1266"/>
      <c r="E552" s="1266"/>
      <c r="F552" s="1266"/>
      <c r="G552" s="1266"/>
      <c r="H552" s="1266"/>
    </row>
    <row r="553" spans="1:8" ht="15">
      <c r="A553" s="1266"/>
      <c r="B553" s="1266"/>
      <c r="C553" s="1266"/>
      <c r="D553" s="1266"/>
      <c r="E553" s="1266"/>
      <c r="F553" s="1266"/>
      <c r="G553" s="1266"/>
      <c r="H553" s="1266"/>
    </row>
    <row r="554" spans="1:8" ht="15">
      <c r="A554" s="1266"/>
      <c r="B554" s="1266"/>
      <c r="C554" s="1266"/>
      <c r="D554" s="1266"/>
      <c r="E554" s="1266"/>
      <c r="F554" s="1266"/>
      <c r="G554" s="1266"/>
      <c r="H554" s="1266"/>
    </row>
    <row r="555" spans="1:8" ht="15">
      <c r="A555" s="1266"/>
      <c r="B555" s="1266"/>
      <c r="C555" s="1266"/>
      <c r="D555" s="1266"/>
      <c r="E555" s="1266"/>
      <c r="F555" s="1266"/>
      <c r="G555" s="1266"/>
      <c r="H555" s="1266"/>
    </row>
    <row r="556" spans="1:8" ht="15">
      <c r="A556" s="1266"/>
      <c r="B556" s="1266"/>
      <c r="C556" s="1266"/>
      <c r="D556" s="1266"/>
      <c r="E556" s="1266"/>
      <c r="F556" s="1266"/>
      <c r="G556" s="1266"/>
      <c r="H556" s="1266"/>
    </row>
    <row r="557" spans="1:8" ht="15">
      <c r="A557" s="1266"/>
      <c r="B557" s="1266"/>
      <c r="C557" s="1266"/>
      <c r="D557" s="1266"/>
      <c r="E557" s="1266"/>
      <c r="F557" s="1266"/>
      <c r="G557" s="1266"/>
      <c r="H557" s="1266"/>
    </row>
    <row r="558" spans="1:8" ht="15">
      <c r="A558" s="1266"/>
      <c r="B558" s="1266"/>
      <c r="C558" s="1266"/>
      <c r="D558" s="1266"/>
      <c r="E558" s="1266"/>
      <c r="F558" s="1266"/>
      <c r="G558" s="1266"/>
      <c r="H558" s="1266"/>
    </row>
    <row r="559" spans="1:8" ht="15">
      <c r="A559" s="1266"/>
      <c r="B559" s="1266"/>
      <c r="C559" s="1266"/>
      <c r="D559" s="1266"/>
      <c r="E559" s="1266"/>
      <c r="F559" s="1266"/>
      <c r="G559" s="1266"/>
      <c r="H559" s="1266"/>
    </row>
    <row r="560" spans="1:8" ht="15">
      <c r="A560" s="1266"/>
      <c r="B560" s="1266"/>
      <c r="C560" s="1266"/>
      <c r="D560" s="1266"/>
      <c r="E560" s="1266"/>
      <c r="F560" s="1266"/>
      <c r="G560" s="1266"/>
      <c r="H560" s="1266"/>
    </row>
    <row r="561" spans="1:8" ht="15">
      <c r="A561" s="1266"/>
      <c r="B561" s="1266"/>
      <c r="C561" s="1266"/>
      <c r="D561" s="1266"/>
      <c r="E561" s="1266"/>
      <c r="F561" s="1266"/>
      <c r="G561" s="1266"/>
      <c r="H561" s="1266"/>
    </row>
    <row r="562" spans="1:8" ht="15">
      <c r="A562" s="1266"/>
      <c r="B562" s="1266"/>
      <c r="C562" s="1266"/>
      <c r="D562" s="1266"/>
      <c r="E562" s="1266"/>
      <c r="F562" s="1266"/>
      <c r="G562" s="1266"/>
      <c r="H562" s="1266"/>
    </row>
    <row r="563" spans="1:8" ht="15">
      <c r="A563" s="1266"/>
      <c r="B563" s="1266"/>
      <c r="C563" s="1266"/>
      <c r="D563" s="1266"/>
      <c r="E563" s="1266"/>
      <c r="F563" s="1266"/>
      <c r="G563" s="1266"/>
      <c r="H563" s="1266"/>
    </row>
    <row r="564" spans="1:8" ht="15">
      <c r="A564" s="1266"/>
      <c r="B564" s="1266"/>
      <c r="C564" s="1266"/>
      <c r="D564" s="1266"/>
      <c r="E564" s="1266"/>
      <c r="F564" s="1266"/>
      <c r="G564" s="1266"/>
      <c r="H564" s="1266"/>
    </row>
    <row r="565" spans="1:8" ht="15">
      <c r="A565" s="1266"/>
      <c r="B565" s="1266"/>
      <c r="C565" s="1266"/>
      <c r="D565" s="1266"/>
      <c r="E565" s="1266"/>
      <c r="F565" s="1266"/>
      <c r="G565" s="1266"/>
      <c r="H565" s="1266"/>
    </row>
    <row r="566" spans="1:8" ht="15">
      <c r="A566" s="1266"/>
      <c r="B566" s="1266"/>
      <c r="C566" s="1266"/>
      <c r="D566" s="1266"/>
      <c r="E566" s="1266"/>
      <c r="F566" s="1266"/>
      <c r="G566" s="1266"/>
      <c r="H566" s="1266"/>
    </row>
    <row r="567" spans="1:8" ht="15">
      <c r="A567" s="1266"/>
      <c r="B567" s="1266"/>
      <c r="C567" s="1266"/>
      <c r="D567" s="1266"/>
      <c r="E567" s="1266"/>
      <c r="F567" s="1266"/>
      <c r="G567" s="1266"/>
      <c r="H567" s="1266"/>
    </row>
    <row r="568" spans="1:8" ht="15">
      <c r="A568" s="1266"/>
      <c r="B568" s="1266"/>
      <c r="C568" s="1266"/>
      <c r="D568" s="1266"/>
      <c r="E568" s="1266"/>
      <c r="F568" s="1266"/>
      <c r="G568" s="1266"/>
      <c r="H568" s="1266"/>
    </row>
    <row r="569" spans="1:8" ht="15">
      <c r="A569" s="1266"/>
      <c r="B569" s="1266"/>
      <c r="C569" s="1266"/>
      <c r="D569" s="1266"/>
      <c r="E569" s="1266"/>
      <c r="F569" s="1266"/>
      <c r="G569" s="1266"/>
      <c r="H569" s="1266"/>
    </row>
    <row r="570" spans="1:8" ht="15">
      <c r="A570" s="1266"/>
      <c r="B570" s="1266"/>
      <c r="C570" s="1266"/>
      <c r="D570" s="1266"/>
      <c r="E570" s="1266"/>
      <c r="F570" s="1266"/>
      <c r="G570" s="1266"/>
      <c r="H570" s="1266"/>
    </row>
    <row r="571" spans="1:8" ht="15">
      <c r="A571" s="1266"/>
      <c r="B571" s="1266"/>
      <c r="C571" s="1266"/>
      <c r="D571" s="1266"/>
      <c r="E571" s="1266"/>
      <c r="F571" s="1266"/>
      <c r="G571" s="1266"/>
      <c r="H571" s="1266"/>
    </row>
    <row r="572" spans="1:8" ht="15">
      <c r="A572" s="1266"/>
      <c r="B572" s="1266"/>
      <c r="C572" s="1266"/>
      <c r="D572" s="1266"/>
      <c r="E572" s="1266"/>
      <c r="F572" s="1266"/>
      <c r="G572" s="1266"/>
      <c r="H572" s="1266"/>
    </row>
    <row r="573" spans="1:8" ht="15">
      <c r="A573" s="1266"/>
      <c r="B573" s="1266"/>
      <c r="C573" s="1266"/>
      <c r="D573" s="1266"/>
      <c r="E573" s="1266"/>
      <c r="F573" s="1266"/>
      <c r="G573" s="1266"/>
      <c r="H573" s="1266"/>
    </row>
    <row r="574" spans="1:8" ht="15">
      <c r="A574" s="1266"/>
      <c r="B574" s="1266"/>
      <c r="C574" s="1266"/>
      <c r="D574" s="1266"/>
      <c r="E574" s="1266"/>
      <c r="F574" s="1266"/>
      <c r="G574" s="1266"/>
      <c r="H574" s="1266"/>
    </row>
    <row r="575" spans="1:8" ht="15">
      <c r="A575" s="1266"/>
      <c r="B575" s="1266"/>
      <c r="C575" s="1266"/>
      <c r="D575" s="1266"/>
      <c r="E575" s="1266"/>
      <c r="F575" s="1266"/>
      <c r="G575" s="1266"/>
      <c r="H575" s="1266"/>
    </row>
    <row r="576" spans="1:8" ht="15">
      <c r="A576" s="1266"/>
      <c r="B576" s="1266"/>
      <c r="C576" s="1266"/>
      <c r="D576" s="1266"/>
      <c r="E576" s="1266"/>
      <c r="F576" s="1266"/>
      <c r="G576" s="1266"/>
      <c r="H576" s="1266"/>
    </row>
    <row r="577" spans="1:8" ht="15">
      <c r="A577" s="1266"/>
      <c r="B577" s="1266"/>
      <c r="C577" s="1266"/>
      <c r="D577" s="1266"/>
      <c r="E577" s="1266"/>
      <c r="F577" s="1266"/>
      <c r="G577" s="1266"/>
      <c r="H577" s="1266"/>
    </row>
    <row r="578" spans="1:8" ht="15">
      <c r="A578" s="1266"/>
      <c r="B578" s="1266"/>
      <c r="C578" s="1266"/>
      <c r="D578" s="1266"/>
      <c r="E578" s="1266"/>
      <c r="F578" s="1266"/>
      <c r="G578" s="1266"/>
      <c r="H578" s="1266"/>
    </row>
    <row r="579" spans="1:8" ht="15">
      <c r="A579" s="1266"/>
      <c r="B579" s="1266"/>
      <c r="C579" s="1266"/>
      <c r="D579" s="1266"/>
      <c r="E579" s="1266"/>
      <c r="F579" s="1266"/>
      <c r="G579" s="1266"/>
      <c r="H579" s="1266"/>
    </row>
    <row r="580" spans="1:8" ht="15">
      <c r="A580" s="1266"/>
      <c r="B580" s="1266"/>
      <c r="C580" s="1266"/>
      <c r="D580" s="1266"/>
      <c r="E580" s="1266"/>
      <c r="F580" s="1266"/>
      <c r="G580" s="1266"/>
      <c r="H580" s="1266"/>
    </row>
    <row r="581" spans="1:8" ht="15">
      <c r="A581" s="1266"/>
      <c r="B581" s="1266"/>
      <c r="C581" s="1266"/>
      <c r="D581" s="1266"/>
      <c r="E581" s="1266"/>
      <c r="F581" s="1266"/>
      <c r="G581" s="1266"/>
      <c r="H581" s="1266"/>
    </row>
    <row r="582" spans="1:8" ht="15">
      <c r="A582" s="1266"/>
      <c r="B582" s="1266"/>
      <c r="C582" s="1266"/>
      <c r="D582" s="1266"/>
      <c r="E582" s="1266"/>
      <c r="F582" s="1266"/>
      <c r="G582" s="1266"/>
      <c r="H582" s="1266"/>
    </row>
    <row r="583" spans="1:8" ht="15">
      <c r="A583" s="1266"/>
      <c r="B583" s="1266"/>
      <c r="C583" s="1266"/>
      <c r="D583" s="1266"/>
      <c r="E583" s="1266"/>
      <c r="F583" s="1266"/>
      <c r="G583" s="1266"/>
      <c r="H583" s="1266"/>
    </row>
    <row r="584" spans="1:8" ht="15">
      <c r="A584" s="1266"/>
      <c r="B584" s="1266"/>
      <c r="C584" s="1266"/>
      <c r="D584" s="1266"/>
      <c r="E584" s="1266"/>
      <c r="F584" s="1266"/>
      <c r="G584" s="1266"/>
      <c r="H584" s="1266"/>
    </row>
    <row r="585" spans="1:8" ht="15">
      <c r="A585" s="1266"/>
      <c r="B585" s="1266"/>
      <c r="C585" s="1266"/>
      <c r="D585" s="1266"/>
      <c r="E585" s="1266"/>
      <c r="F585" s="1266"/>
      <c r="G585" s="1266"/>
      <c r="H585" s="1266"/>
    </row>
    <row r="586" spans="1:8" ht="15">
      <c r="A586" s="1266"/>
      <c r="B586" s="1266"/>
      <c r="C586" s="1266"/>
      <c r="D586" s="1266"/>
      <c r="E586" s="1266"/>
      <c r="F586" s="1266"/>
      <c r="G586" s="1266"/>
      <c r="H586" s="1266"/>
    </row>
    <row r="587" spans="1:8" ht="15">
      <c r="A587" s="1266"/>
      <c r="B587" s="1266"/>
      <c r="C587" s="1266"/>
      <c r="D587" s="1266"/>
      <c r="E587" s="1266"/>
      <c r="F587" s="1266"/>
      <c r="G587" s="1266"/>
      <c r="H587" s="1266"/>
    </row>
    <row r="588" spans="1:8" ht="15">
      <c r="A588" s="1266"/>
      <c r="B588" s="1266"/>
      <c r="C588" s="1266"/>
      <c r="D588" s="1266"/>
      <c r="E588" s="1266"/>
      <c r="F588" s="1266"/>
      <c r="G588" s="1266"/>
      <c r="H588" s="1266"/>
    </row>
    <row r="589" spans="1:8" ht="15">
      <c r="A589" s="1266"/>
      <c r="B589" s="1266"/>
      <c r="C589" s="1266"/>
      <c r="D589" s="1266"/>
      <c r="E589" s="1266"/>
      <c r="F589" s="1266"/>
      <c r="G589" s="1266"/>
      <c r="H589" s="1266"/>
    </row>
    <row r="590" spans="1:8" ht="15">
      <c r="A590" s="1266"/>
      <c r="B590" s="1266"/>
      <c r="C590" s="1266"/>
      <c r="D590" s="1266"/>
      <c r="E590" s="1266"/>
      <c r="F590" s="1266"/>
      <c r="G590" s="1266"/>
      <c r="H590" s="1266"/>
    </row>
    <row r="591" spans="1:8" ht="15">
      <c r="A591" s="1266"/>
      <c r="B591" s="1266"/>
      <c r="C591" s="1266"/>
      <c r="D591" s="1266"/>
      <c r="E591" s="1266"/>
      <c r="F591" s="1266"/>
      <c r="G591" s="1266"/>
      <c r="H591" s="1266"/>
    </row>
    <row r="592" spans="1:8" ht="15">
      <c r="A592" s="1266"/>
      <c r="B592" s="1266"/>
      <c r="C592" s="1266"/>
      <c r="D592" s="1266"/>
      <c r="E592" s="1266"/>
      <c r="F592" s="1266"/>
      <c r="G592" s="1266"/>
      <c r="H592" s="1266"/>
    </row>
    <row r="593" spans="1:8" ht="15">
      <c r="A593" s="1266"/>
      <c r="B593" s="1266"/>
      <c r="C593" s="1266"/>
      <c r="D593" s="1266"/>
      <c r="E593" s="1266"/>
      <c r="F593" s="1266"/>
      <c r="G593" s="1266"/>
      <c r="H593" s="1266"/>
    </row>
    <row r="594" spans="1:8" ht="15">
      <c r="A594" s="1266"/>
      <c r="B594" s="1266"/>
      <c r="C594" s="1266"/>
      <c r="D594" s="1266"/>
      <c r="E594" s="1266"/>
      <c r="F594" s="1266"/>
      <c r="G594" s="1266"/>
      <c r="H594" s="1266"/>
    </row>
    <row r="595" spans="1:8" ht="15">
      <c r="A595" s="1266"/>
      <c r="B595" s="1266"/>
      <c r="C595" s="1266"/>
      <c r="D595" s="1266"/>
      <c r="E595" s="1266"/>
      <c r="F595" s="1266"/>
      <c r="G595" s="1266"/>
      <c r="H595" s="1266"/>
    </row>
    <row r="596" spans="1:8" ht="15">
      <c r="A596" s="1266"/>
      <c r="B596" s="1266"/>
      <c r="C596" s="1266"/>
      <c r="D596" s="1266"/>
      <c r="E596" s="1266"/>
      <c r="F596" s="1266"/>
      <c r="G596" s="1266"/>
      <c r="H596" s="1266"/>
    </row>
    <row r="597" spans="1:8" ht="15">
      <c r="A597" s="1266"/>
      <c r="B597" s="1266"/>
      <c r="C597" s="1266"/>
      <c r="D597" s="1266"/>
      <c r="E597" s="1266"/>
      <c r="F597" s="1266"/>
      <c r="G597" s="1266"/>
      <c r="H597" s="1266"/>
    </row>
    <row r="598" spans="1:8" ht="15">
      <c r="A598" s="1266"/>
      <c r="B598" s="1266"/>
      <c r="C598" s="1266"/>
      <c r="D598" s="1266"/>
      <c r="E598" s="1266"/>
      <c r="F598" s="1266"/>
      <c r="G598" s="1266"/>
      <c r="H598" s="1266"/>
    </row>
    <row r="599" spans="1:8" ht="15">
      <c r="A599" s="1266"/>
      <c r="B599" s="1266"/>
      <c r="C599" s="1266"/>
      <c r="D599" s="1266"/>
      <c r="E599" s="1266"/>
      <c r="F599" s="1266"/>
      <c r="G599" s="1266"/>
      <c r="H599" s="1266"/>
    </row>
    <row r="600" spans="1:8" ht="15">
      <c r="A600" s="1266"/>
      <c r="B600" s="1266"/>
      <c r="C600" s="1266"/>
      <c r="D600" s="1266"/>
      <c r="E600" s="1266"/>
      <c r="F600" s="1266"/>
      <c r="G600" s="1266"/>
      <c r="H600" s="1266"/>
    </row>
    <row r="601" spans="1:8" ht="15">
      <c r="A601" s="1266"/>
      <c r="B601" s="1266"/>
      <c r="C601" s="1266"/>
      <c r="D601" s="1266"/>
      <c r="E601" s="1266"/>
      <c r="F601" s="1266"/>
      <c r="G601" s="1266"/>
      <c r="H601" s="1266"/>
    </row>
    <row r="602" spans="1:8" ht="15">
      <c r="A602" s="1266"/>
      <c r="B602" s="1266"/>
      <c r="C602" s="1266"/>
      <c r="D602" s="1266"/>
      <c r="E602" s="1266"/>
      <c r="F602" s="1266"/>
      <c r="G602" s="1266"/>
      <c r="H602" s="1266"/>
    </row>
    <row r="603" spans="1:8" ht="15">
      <c r="A603" s="1266"/>
      <c r="B603" s="1266"/>
      <c r="C603" s="1266"/>
      <c r="D603" s="1266"/>
      <c r="E603" s="1266"/>
      <c r="F603" s="1266"/>
      <c r="G603" s="1266"/>
      <c r="H603" s="1266"/>
    </row>
    <row r="604" spans="1:8" ht="15">
      <c r="A604" s="1266"/>
      <c r="B604" s="1266"/>
      <c r="C604" s="1266"/>
      <c r="D604" s="1266"/>
      <c r="E604" s="1266"/>
      <c r="F604" s="1266"/>
      <c r="G604" s="1266"/>
      <c r="H604" s="1266"/>
    </row>
    <row r="605" spans="1:8" ht="15">
      <c r="A605" s="1266"/>
      <c r="B605" s="1266"/>
      <c r="C605" s="1266"/>
      <c r="D605" s="1266"/>
      <c r="E605" s="1266"/>
      <c r="F605" s="1266"/>
      <c r="G605" s="1266"/>
      <c r="H605" s="1266"/>
    </row>
    <row r="606" spans="1:8" ht="15">
      <c r="A606" s="1266"/>
      <c r="B606" s="1266"/>
      <c r="C606" s="1266"/>
      <c r="D606" s="1266"/>
      <c r="E606" s="1266"/>
      <c r="F606" s="1266"/>
      <c r="G606" s="1266"/>
      <c r="H606" s="1266"/>
    </row>
    <row r="607" spans="1:8" ht="15">
      <c r="A607" s="1266"/>
      <c r="B607" s="1266"/>
      <c r="C607" s="1266"/>
      <c r="D607" s="1266"/>
      <c r="E607" s="1266"/>
      <c r="F607" s="1266"/>
      <c r="G607" s="1266"/>
      <c r="H607" s="1266"/>
    </row>
    <row r="608" spans="1:8" ht="15">
      <c r="A608" s="1266"/>
      <c r="B608" s="1266"/>
      <c r="C608" s="1266"/>
      <c r="D608" s="1266"/>
      <c r="E608" s="1266"/>
      <c r="F608" s="1266"/>
      <c r="G608" s="1266"/>
      <c r="H608" s="1266"/>
    </row>
    <row r="609" spans="1:8" ht="15">
      <c r="A609" s="1266"/>
      <c r="B609" s="1266"/>
      <c r="C609" s="1266"/>
      <c r="D609" s="1266"/>
      <c r="E609" s="1266"/>
      <c r="F609" s="1266"/>
      <c r="G609" s="1266"/>
      <c r="H609" s="1266"/>
    </row>
    <row r="610" spans="1:8" ht="15">
      <c r="A610" s="1266"/>
      <c r="B610" s="1266"/>
      <c r="C610" s="1266"/>
      <c r="D610" s="1266"/>
      <c r="E610" s="1266"/>
      <c r="F610" s="1266"/>
      <c r="G610" s="1266"/>
      <c r="H610" s="1266"/>
    </row>
    <row r="611" spans="1:8" ht="15">
      <c r="A611" s="1266"/>
      <c r="B611" s="1266"/>
      <c r="C611" s="1266"/>
      <c r="D611" s="1266"/>
      <c r="E611" s="1266"/>
      <c r="F611" s="1266"/>
      <c r="G611" s="1266"/>
      <c r="H611" s="1266"/>
    </row>
    <row r="612" spans="1:8" ht="15">
      <c r="A612" s="1266"/>
      <c r="B612" s="1266"/>
      <c r="C612" s="1266"/>
      <c r="D612" s="1266"/>
      <c r="E612" s="1266"/>
      <c r="F612" s="1266"/>
      <c r="G612" s="1266"/>
      <c r="H612" s="1266"/>
    </row>
    <row r="613" spans="1:8" ht="15">
      <c r="A613" s="1266"/>
      <c r="B613" s="1266"/>
      <c r="C613" s="1266"/>
      <c r="D613" s="1266"/>
      <c r="E613" s="1266"/>
      <c r="F613" s="1266"/>
      <c r="G613" s="1266"/>
      <c r="H613" s="1266"/>
    </row>
    <row r="614" spans="1:8" ht="15">
      <c r="A614" s="1266"/>
      <c r="B614" s="1266"/>
      <c r="C614" s="1266"/>
      <c r="D614" s="1266"/>
      <c r="E614" s="1266"/>
      <c r="F614" s="1266"/>
      <c r="G614" s="1266"/>
      <c r="H614" s="1266"/>
    </row>
    <row r="615" spans="1:8" ht="15">
      <c r="A615" s="1266"/>
      <c r="B615" s="1266"/>
      <c r="C615" s="1266"/>
      <c r="D615" s="1266"/>
      <c r="E615" s="1266"/>
      <c r="F615" s="1266"/>
      <c r="G615" s="1266"/>
      <c r="H615" s="1266"/>
    </row>
    <row r="616" spans="1:8" ht="15">
      <c r="A616" s="1266"/>
      <c r="B616" s="1266"/>
      <c r="C616" s="1266"/>
      <c r="D616" s="1266"/>
      <c r="E616" s="1266"/>
      <c r="F616" s="1266"/>
      <c r="G616" s="1266"/>
      <c r="H616" s="1266"/>
    </row>
    <row r="617" spans="1:8" ht="15">
      <c r="A617" s="1266"/>
      <c r="B617" s="1266"/>
      <c r="C617" s="1266"/>
      <c r="D617" s="1266"/>
      <c r="E617" s="1266"/>
      <c r="F617" s="1266"/>
      <c r="G617" s="1266"/>
      <c r="H617" s="1266"/>
    </row>
    <row r="618" spans="1:8" ht="15">
      <c r="A618" s="1266"/>
      <c r="B618" s="1266"/>
      <c r="C618" s="1266"/>
      <c r="D618" s="1266"/>
      <c r="E618" s="1266"/>
      <c r="F618" s="1266"/>
      <c r="G618" s="1266"/>
      <c r="H618" s="1266"/>
    </row>
    <row r="619" spans="1:8" ht="15">
      <c r="A619" s="1266"/>
      <c r="B619" s="1266"/>
      <c r="C619" s="1266"/>
      <c r="D619" s="1266"/>
      <c r="E619" s="1266"/>
      <c r="F619" s="1266"/>
      <c r="G619" s="1266"/>
      <c r="H619" s="1266"/>
    </row>
    <row r="620" spans="1:8" ht="15">
      <c r="A620" s="1266"/>
      <c r="B620" s="1266"/>
      <c r="C620" s="1266"/>
      <c r="D620" s="1266"/>
      <c r="E620" s="1266"/>
      <c r="F620" s="1266"/>
      <c r="G620" s="1266"/>
      <c r="H620" s="1266"/>
    </row>
    <row r="621" spans="1:8" ht="15">
      <c r="A621" s="1266"/>
      <c r="B621" s="1266"/>
      <c r="C621" s="1266"/>
      <c r="D621" s="1266"/>
      <c r="E621" s="1266"/>
      <c r="F621" s="1266"/>
      <c r="G621" s="1266"/>
      <c r="H621" s="1266"/>
    </row>
    <row r="622" spans="1:8" ht="15">
      <c r="A622" s="1266"/>
      <c r="B622" s="1266"/>
      <c r="C622" s="1266"/>
      <c r="D622" s="1266"/>
      <c r="E622" s="1266"/>
      <c r="F622" s="1266"/>
      <c r="G622" s="1266"/>
      <c r="H622" s="1266"/>
    </row>
    <row r="623" spans="1:8" ht="15">
      <c r="A623" s="1266"/>
      <c r="B623" s="1266"/>
      <c r="C623" s="1266"/>
      <c r="D623" s="1266"/>
      <c r="E623" s="1266"/>
      <c r="F623" s="1266"/>
      <c r="G623" s="1266"/>
      <c r="H623" s="1266"/>
    </row>
    <row r="624" spans="1:8" ht="15">
      <c r="A624" s="1266"/>
      <c r="B624" s="1266"/>
      <c r="C624" s="1266"/>
      <c r="D624" s="1266"/>
      <c r="E624" s="1266"/>
      <c r="F624" s="1266"/>
      <c r="G624" s="1266"/>
      <c r="H624" s="1266"/>
    </row>
    <row r="625" spans="1:8" ht="15">
      <c r="A625" s="1266"/>
      <c r="B625" s="1266"/>
      <c r="C625" s="1266"/>
      <c r="D625" s="1266"/>
      <c r="E625" s="1266"/>
      <c r="F625" s="1266"/>
      <c r="G625" s="1266"/>
      <c r="H625" s="1266"/>
    </row>
    <row r="626" spans="1:8" ht="15">
      <c r="A626" s="1266"/>
      <c r="B626" s="1266"/>
      <c r="C626" s="1266"/>
      <c r="D626" s="1266"/>
      <c r="E626" s="1266"/>
      <c r="F626" s="1266"/>
      <c r="G626" s="1266"/>
      <c r="H626" s="1266"/>
    </row>
    <row r="627" spans="1:8" ht="15">
      <c r="A627" s="1266"/>
      <c r="B627" s="1266"/>
      <c r="C627" s="1266"/>
      <c r="D627" s="1266"/>
      <c r="E627" s="1266"/>
      <c r="F627" s="1266"/>
      <c r="G627" s="1266"/>
      <c r="H627" s="1266"/>
    </row>
    <row r="628" spans="1:8" ht="15">
      <c r="A628" s="1266"/>
      <c r="B628" s="1266"/>
      <c r="C628" s="1266"/>
      <c r="D628" s="1266"/>
      <c r="E628" s="1266"/>
      <c r="F628" s="1266"/>
      <c r="G628" s="1266"/>
      <c r="H628" s="1266"/>
    </row>
    <row r="629" spans="1:8" ht="15">
      <c r="A629" s="1266"/>
      <c r="B629" s="1266"/>
      <c r="C629" s="1266"/>
      <c r="D629" s="1266"/>
      <c r="E629" s="1266"/>
      <c r="F629" s="1266"/>
      <c r="G629" s="1266"/>
      <c r="H629" s="1266"/>
    </row>
    <row r="630" spans="1:8" ht="15">
      <c r="A630" s="1266"/>
      <c r="B630" s="1266"/>
      <c r="C630" s="1266"/>
      <c r="D630" s="1266"/>
      <c r="E630" s="1266"/>
      <c r="F630" s="1266"/>
      <c r="G630" s="1266"/>
      <c r="H630" s="1266"/>
    </row>
    <row r="631" spans="1:8" ht="15">
      <c r="A631" s="1266"/>
      <c r="B631" s="1266"/>
      <c r="C631" s="1266"/>
      <c r="D631" s="1266"/>
      <c r="E631" s="1266"/>
      <c r="F631" s="1266"/>
      <c r="G631" s="1266"/>
      <c r="H631" s="1266"/>
    </row>
    <row r="632" spans="1:8" ht="15">
      <c r="A632" s="1266"/>
      <c r="B632" s="1266"/>
      <c r="C632" s="1266"/>
      <c r="D632" s="1266"/>
      <c r="E632" s="1266"/>
      <c r="F632" s="1266"/>
      <c r="G632" s="1266"/>
      <c r="H632" s="1266"/>
    </row>
    <row r="633" spans="1:8" ht="15">
      <c r="A633" s="1266"/>
      <c r="B633" s="1266"/>
      <c r="C633" s="1266"/>
      <c r="D633" s="1266"/>
      <c r="E633" s="1266"/>
      <c r="F633" s="1266"/>
      <c r="G633" s="1266"/>
      <c r="H633" s="1266"/>
    </row>
    <row r="634" spans="1:8" ht="15">
      <c r="A634" s="1266"/>
      <c r="B634" s="1266"/>
      <c r="C634" s="1266"/>
      <c r="D634" s="1266"/>
      <c r="E634" s="1266"/>
      <c r="F634" s="1266"/>
      <c r="G634" s="1266"/>
      <c r="H634" s="1266"/>
    </row>
    <row r="635" spans="1:8" ht="15">
      <c r="A635" s="1266"/>
      <c r="B635" s="1266"/>
      <c r="C635" s="1266"/>
      <c r="D635" s="1266"/>
      <c r="E635" s="1266"/>
      <c r="F635" s="1266"/>
      <c r="G635" s="1266"/>
      <c r="H635" s="1266"/>
    </row>
    <row r="636" spans="1:8" ht="15">
      <c r="A636" s="1266"/>
      <c r="B636" s="1266"/>
      <c r="C636" s="1266"/>
      <c r="D636" s="1266"/>
      <c r="E636" s="1266"/>
      <c r="F636" s="1266"/>
      <c r="G636" s="1266"/>
      <c r="H636" s="1266"/>
    </row>
    <row r="637" spans="1:8" ht="15">
      <c r="A637" s="1266"/>
      <c r="B637" s="1266"/>
      <c r="C637" s="1266"/>
      <c r="D637" s="1266"/>
      <c r="E637" s="1266"/>
      <c r="F637" s="1266"/>
      <c r="G637" s="1266"/>
      <c r="H637" s="1266"/>
    </row>
    <row r="638" spans="1:8" ht="15">
      <c r="A638" s="1266"/>
      <c r="B638" s="1266"/>
      <c r="C638" s="1266"/>
      <c r="D638" s="1266"/>
      <c r="E638" s="1266"/>
      <c r="F638" s="1266"/>
      <c r="G638" s="1266"/>
      <c r="H638" s="1266"/>
    </row>
    <row r="639" spans="1:8" ht="15">
      <c r="A639" s="1266"/>
      <c r="B639" s="1266"/>
      <c r="C639" s="1266"/>
      <c r="D639" s="1266"/>
      <c r="E639" s="1266"/>
      <c r="F639" s="1266"/>
      <c r="G639" s="1266"/>
      <c r="H639" s="1266"/>
    </row>
    <row r="640" spans="1:8" ht="15">
      <c r="A640" s="1266"/>
      <c r="B640" s="1266"/>
      <c r="C640" s="1266"/>
      <c r="D640" s="1266"/>
      <c r="E640" s="1266"/>
      <c r="F640" s="1266"/>
      <c r="G640" s="1266"/>
      <c r="H640" s="1266"/>
    </row>
    <row r="641" spans="1:8" ht="15">
      <c r="A641" s="1266"/>
      <c r="B641" s="1266"/>
      <c r="C641" s="1266"/>
      <c r="D641" s="1266"/>
      <c r="E641" s="1266"/>
      <c r="F641" s="1266"/>
      <c r="G641" s="1266"/>
      <c r="H641" s="1266"/>
    </row>
    <row r="642" spans="1:8" ht="15">
      <c r="A642" s="1266"/>
      <c r="B642" s="1266"/>
      <c r="C642" s="1266"/>
      <c r="D642" s="1266"/>
      <c r="E642" s="1266"/>
      <c r="F642" s="1266"/>
      <c r="G642" s="1266"/>
      <c r="H642" s="1266"/>
    </row>
    <row r="643" spans="1:8" ht="15">
      <c r="A643" s="1266"/>
      <c r="B643" s="1266"/>
      <c r="C643" s="1266"/>
      <c r="D643" s="1266"/>
      <c r="E643" s="1266"/>
      <c r="F643" s="1266"/>
      <c r="G643" s="1266"/>
      <c r="H643" s="1266"/>
    </row>
    <row r="644" spans="1:8" ht="15">
      <c r="A644" s="1266"/>
      <c r="B644" s="1266"/>
      <c r="C644" s="1266"/>
      <c r="D644" s="1266"/>
      <c r="E644" s="1266"/>
      <c r="F644" s="1266"/>
      <c r="G644" s="1266"/>
      <c r="H644" s="1266"/>
    </row>
    <row r="645" spans="1:8" ht="15">
      <c r="A645" s="1266"/>
      <c r="B645" s="1266"/>
      <c r="C645" s="1266"/>
      <c r="D645" s="1266"/>
      <c r="E645" s="1266"/>
      <c r="F645" s="1266"/>
      <c r="G645" s="1266"/>
      <c r="H645" s="1266"/>
    </row>
    <row r="646" spans="1:8" ht="15">
      <c r="A646" s="1266"/>
      <c r="B646" s="1266"/>
      <c r="C646" s="1266"/>
      <c r="D646" s="1266"/>
      <c r="E646" s="1266"/>
      <c r="F646" s="1266"/>
      <c r="G646" s="1266"/>
      <c r="H646" s="1266"/>
    </row>
    <row r="647" spans="1:8" ht="15">
      <c r="A647" s="1266"/>
      <c r="B647" s="1266"/>
      <c r="C647" s="1266"/>
      <c r="D647" s="1266"/>
      <c r="E647" s="1266"/>
      <c r="F647" s="1266"/>
      <c r="G647" s="1266"/>
      <c r="H647" s="1266"/>
    </row>
    <row r="648" spans="1:8" ht="15">
      <c r="A648" s="1266"/>
      <c r="B648" s="1266"/>
      <c r="C648" s="1266"/>
      <c r="D648" s="1266"/>
      <c r="E648" s="1266"/>
      <c r="F648" s="1266"/>
      <c r="G648" s="1266"/>
      <c r="H648" s="1266"/>
    </row>
    <row r="649" spans="1:8" ht="15">
      <c r="A649" s="1266"/>
      <c r="B649" s="1266"/>
      <c r="C649" s="1266"/>
      <c r="D649" s="1266"/>
      <c r="E649" s="1266"/>
      <c r="F649" s="1266"/>
      <c r="G649" s="1266"/>
      <c r="H649" s="1266"/>
    </row>
    <row r="650" spans="1:8" ht="15">
      <c r="A650" s="1266"/>
      <c r="B650" s="1266"/>
      <c r="C650" s="1266"/>
      <c r="D650" s="1266"/>
      <c r="E650" s="1266"/>
      <c r="F650" s="1266"/>
      <c r="G650" s="1266"/>
      <c r="H650" s="1266"/>
    </row>
    <row r="651" spans="1:8" ht="15">
      <c r="A651" s="1266"/>
      <c r="B651" s="1266"/>
      <c r="C651" s="1266"/>
      <c r="D651" s="1266"/>
      <c r="E651" s="1266"/>
      <c r="F651" s="1266"/>
      <c r="G651" s="1266"/>
      <c r="H651" s="1266"/>
    </row>
    <row r="652" spans="1:8" ht="15">
      <c r="A652" s="1266"/>
      <c r="B652" s="1266"/>
      <c r="C652" s="1266"/>
      <c r="D652" s="1266"/>
      <c r="E652" s="1266"/>
      <c r="F652" s="1266"/>
      <c r="G652" s="1266"/>
      <c r="H652" s="1266"/>
    </row>
    <row r="653" spans="1:8" ht="15">
      <c r="A653" s="1266"/>
      <c r="B653" s="1266"/>
      <c r="C653" s="1266"/>
      <c r="D653" s="1266"/>
      <c r="E653" s="1266"/>
      <c r="F653" s="1266"/>
      <c r="G653" s="1266"/>
      <c r="H653" s="1266"/>
    </row>
    <row r="654" spans="1:8" ht="15">
      <c r="A654" s="1266"/>
      <c r="B654" s="1266"/>
      <c r="C654" s="1266"/>
      <c r="D654" s="1266"/>
      <c r="E654" s="1266"/>
      <c r="F654" s="1266"/>
      <c r="G654" s="1266"/>
      <c r="H654" s="1266"/>
    </row>
    <row r="655" spans="1:8" ht="15">
      <c r="A655" s="1266"/>
      <c r="B655" s="1266"/>
      <c r="C655" s="1266"/>
      <c r="D655" s="1266"/>
      <c r="E655" s="1266"/>
      <c r="F655" s="1266"/>
      <c r="G655" s="1266"/>
      <c r="H655" s="1266"/>
    </row>
    <row r="656" spans="1:8" ht="15">
      <c r="A656" s="1266"/>
      <c r="B656" s="1266"/>
      <c r="C656" s="1266"/>
      <c r="D656" s="1266"/>
      <c r="E656" s="1266"/>
      <c r="F656" s="1266"/>
      <c r="G656" s="1266"/>
      <c r="H656" s="1266"/>
    </row>
    <row r="657" spans="1:8" ht="15">
      <c r="A657" s="1266"/>
      <c r="B657" s="1266"/>
      <c r="C657" s="1266"/>
      <c r="D657" s="1266"/>
      <c r="E657" s="1266"/>
      <c r="F657" s="1266"/>
      <c r="G657" s="1266"/>
      <c r="H657" s="1266"/>
    </row>
    <row r="658" spans="1:8" ht="15">
      <c r="A658" s="1266"/>
      <c r="B658" s="1266"/>
      <c r="C658" s="1266"/>
      <c r="D658" s="1266"/>
      <c r="E658" s="1266"/>
      <c r="F658" s="1266"/>
      <c r="G658" s="1266"/>
      <c r="H658" s="1266"/>
    </row>
    <row r="659" spans="1:8" ht="15">
      <c r="A659" s="1266"/>
      <c r="B659" s="1266"/>
      <c r="C659" s="1266"/>
      <c r="D659" s="1266"/>
      <c r="E659" s="1266"/>
      <c r="F659" s="1266"/>
      <c r="G659" s="1266"/>
      <c r="H659" s="1266"/>
    </row>
    <row r="660" spans="1:8" ht="15">
      <c r="A660" s="1266"/>
      <c r="B660" s="1266"/>
      <c r="C660" s="1266"/>
      <c r="D660" s="1266"/>
      <c r="E660" s="1266"/>
      <c r="F660" s="1266"/>
      <c r="G660" s="1266"/>
      <c r="H660" s="1266"/>
    </row>
    <row r="661" spans="1:8" ht="15">
      <c r="A661" s="1266"/>
      <c r="B661" s="1266"/>
      <c r="C661" s="1266"/>
      <c r="D661" s="1266"/>
      <c r="E661" s="1266"/>
      <c r="F661" s="1266"/>
      <c r="G661" s="1266"/>
      <c r="H661" s="1266"/>
    </row>
    <row r="662" spans="1:8" ht="15">
      <c r="A662" s="1266"/>
      <c r="B662" s="1266"/>
      <c r="C662" s="1266"/>
      <c r="D662" s="1266"/>
      <c r="E662" s="1266"/>
      <c r="F662" s="1266"/>
      <c r="G662" s="1266"/>
      <c r="H662" s="1266"/>
    </row>
    <row r="663" spans="1:8" ht="15">
      <c r="A663" s="1266"/>
      <c r="B663" s="1266"/>
      <c r="C663" s="1266"/>
      <c r="D663" s="1266"/>
      <c r="E663" s="1266"/>
      <c r="F663" s="1266"/>
      <c r="G663" s="1266"/>
      <c r="H663" s="1266"/>
    </row>
    <row r="664" spans="1:8" ht="15">
      <c r="A664" s="1266"/>
      <c r="B664" s="1266"/>
      <c r="C664" s="1266"/>
      <c r="D664" s="1266"/>
      <c r="E664" s="1266"/>
      <c r="F664" s="1266"/>
      <c r="G664" s="1266"/>
      <c r="H664" s="1266"/>
    </row>
    <row r="665" spans="1:8" ht="15">
      <c r="A665" s="1266"/>
      <c r="B665" s="1266"/>
      <c r="C665" s="1266"/>
      <c r="D665" s="1266"/>
      <c r="E665" s="1266"/>
      <c r="F665" s="1266"/>
      <c r="G665" s="1266"/>
      <c r="H665" s="1266"/>
    </row>
    <row r="666" spans="1:8" ht="15">
      <c r="A666" s="1266"/>
      <c r="B666" s="1266"/>
      <c r="C666" s="1266"/>
      <c r="D666" s="1266"/>
      <c r="E666" s="1266"/>
      <c r="F666" s="1266"/>
      <c r="G666" s="1266"/>
      <c r="H666" s="1266"/>
    </row>
    <row r="667" spans="1:8" ht="15">
      <c r="A667" s="1266"/>
      <c r="B667" s="1266"/>
      <c r="C667" s="1266"/>
      <c r="D667" s="1266"/>
      <c r="E667" s="1266"/>
      <c r="F667" s="1266"/>
      <c r="G667" s="1266"/>
      <c r="H667" s="1266"/>
    </row>
    <row r="668" spans="1:8" ht="15">
      <c r="A668" s="1266"/>
      <c r="B668" s="1266"/>
      <c r="C668" s="1266"/>
      <c r="D668" s="1266"/>
      <c r="E668" s="1266"/>
      <c r="F668" s="1266"/>
      <c r="G668" s="1266"/>
      <c r="H668" s="1266"/>
    </row>
    <row r="669" spans="1:8" ht="15">
      <c r="A669" s="1266"/>
      <c r="B669" s="1266"/>
      <c r="C669" s="1266"/>
      <c r="D669" s="1266"/>
      <c r="E669" s="1266"/>
      <c r="F669" s="1266"/>
      <c r="G669" s="1266"/>
      <c r="H669" s="1266"/>
    </row>
    <row r="670" spans="1:8" ht="15">
      <c r="A670" s="1266"/>
      <c r="B670" s="1266"/>
      <c r="C670" s="1266"/>
      <c r="D670" s="1266"/>
      <c r="E670" s="1266"/>
      <c r="F670" s="1266"/>
      <c r="G670" s="1266"/>
      <c r="H670" s="1266"/>
    </row>
    <row r="671" spans="1:8" ht="15">
      <c r="A671" s="1266"/>
      <c r="B671" s="1266"/>
      <c r="C671" s="1266"/>
      <c r="D671" s="1266"/>
      <c r="E671" s="1266"/>
      <c r="F671" s="1266"/>
      <c r="G671" s="1266"/>
      <c r="H671" s="1266"/>
    </row>
    <row r="672" spans="1:8" ht="15">
      <c r="A672" s="1266"/>
      <c r="B672" s="1266"/>
      <c r="C672" s="1266"/>
      <c r="D672" s="1266"/>
      <c r="E672" s="1266"/>
      <c r="F672" s="1266"/>
      <c r="G672" s="1266"/>
      <c r="H672" s="1266"/>
    </row>
    <row r="673" spans="1:8" ht="15">
      <c r="A673" s="1266"/>
      <c r="B673" s="1266"/>
      <c r="C673" s="1266"/>
      <c r="D673" s="1266"/>
      <c r="E673" s="1266"/>
      <c r="F673" s="1266"/>
      <c r="G673" s="1266"/>
      <c r="H673" s="1266"/>
    </row>
    <row r="674" spans="1:8" ht="15">
      <c r="A674" s="1266"/>
      <c r="B674" s="1266"/>
      <c r="C674" s="1266"/>
      <c r="D674" s="1266"/>
      <c r="E674" s="1266"/>
      <c r="F674" s="1266"/>
      <c r="G674" s="1266"/>
      <c r="H674" s="1266"/>
    </row>
    <row r="675" spans="1:8" ht="15">
      <c r="A675" s="1266"/>
      <c r="B675" s="1266"/>
      <c r="C675" s="1266"/>
      <c r="D675" s="1266"/>
      <c r="E675" s="1266"/>
      <c r="F675" s="1266"/>
      <c r="G675" s="1266"/>
      <c r="H675" s="1266"/>
    </row>
    <row r="676" spans="1:8" ht="15">
      <c r="A676" s="1266"/>
      <c r="B676" s="1266"/>
      <c r="C676" s="1266"/>
      <c r="D676" s="1266"/>
      <c r="E676" s="1266"/>
      <c r="F676" s="1266"/>
      <c r="G676" s="1266"/>
      <c r="H676" s="1266"/>
    </row>
    <row r="677" spans="1:8" ht="15">
      <c r="A677" s="1266"/>
      <c r="B677" s="1266"/>
      <c r="C677" s="1266"/>
      <c r="D677" s="1266"/>
      <c r="E677" s="1266"/>
      <c r="F677" s="1266"/>
      <c r="G677" s="1266"/>
      <c r="H677" s="1266"/>
    </row>
    <row r="678" spans="1:8" ht="15">
      <c r="A678" s="1266"/>
      <c r="B678" s="1266"/>
      <c r="C678" s="1266"/>
      <c r="D678" s="1266"/>
      <c r="E678" s="1266"/>
      <c r="F678" s="1266"/>
      <c r="G678" s="1266"/>
      <c r="H678" s="1266"/>
    </row>
    <row r="679" spans="1:8" ht="15">
      <c r="A679" s="1266"/>
      <c r="B679" s="1266"/>
      <c r="C679" s="1266"/>
      <c r="D679" s="1266"/>
      <c r="E679" s="1266"/>
      <c r="F679" s="1266"/>
      <c r="G679" s="1266"/>
      <c r="H679" s="1266"/>
    </row>
    <row r="680" spans="1:8" ht="15">
      <c r="A680" s="1266"/>
      <c r="B680" s="1266"/>
      <c r="C680" s="1266"/>
      <c r="D680" s="1266"/>
      <c r="E680" s="1266"/>
      <c r="F680" s="1266"/>
      <c r="G680" s="1266"/>
      <c r="H680" s="1266"/>
    </row>
    <row r="681" spans="1:8" ht="15">
      <c r="A681" s="1266"/>
      <c r="B681" s="1266"/>
      <c r="C681" s="1266"/>
      <c r="D681" s="1266"/>
      <c r="E681" s="1266"/>
      <c r="F681" s="1266"/>
      <c r="G681" s="1266"/>
      <c r="H681" s="1266"/>
    </row>
    <row r="682" spans="1:8" ht="15">
      <c r="A682" s="1266"/>
      <c r="B682" s="1266"/>
      <c r="C682" s="1266"/>
      <c r="D682" s="1266"/>
      <c r="E682" s="1266"/>
      <c r="F682" s="1266"/>
      <c r="G682" s="1266"/>
      <c r="H682" s="1266"/>
    </row>
    <row r="683" spans="1:8" ht="15">
      <c r="A683" s="1266"/>
      <c r="B683" s="1266"/>
      <c r="C683" s="1266"/>
      <c r="D683" s="1266"/>
      <c r="E683" s="1266"/>
      <c r="F683" s="1266"/>
      <c r="G683" s="1266"/>
      <c r="H683" s="1266"/>
    </row>
    <row r="684" spans="1:8" ht="15">
      <c r="A684" s="1266"/>
      <c r="B684" s="1266"/>
      <c r="C684" s="1266"/>
      <c r="D684" s="1266"/>
      <c r="E684" s="1266"/>
      <c r="F684" s="1266"/>
      <c r="G684" s="1266"/>
      <c r="H684" s="1266"/>
    </row>
    <row r="685" spans="1:8" ht="15">
      <c r="A685" s="1266"/>
      <c r="B685" s="1266"/>
      <c r="C685" s="1266"/>
      <c r="D685" s="1266"/>
      <c r="E685" s="1266"/>
      <c r="F685" s="1266"/>
      <c r="G685" s="1266"/>
      <c r="H685" s="1266"/>
    </row>
    <row r="686" spans="1:8" ht="15">
      <c r="A686" s="1266"/>
      <c r="B686" s="1266"/>
      <c r="C686" s="1266"/>
      <c r="D686" s="1266"/>
      <c r="E686" s="1266"/>
      <c r="F686" s="1266"/>
      <c r="G686" s="1266"/>
      <c r="H686" s="1266"/>
    </row>
    <row r="687" spans="1:8" ht="15">
      <c r="A687" s="1266"/>
      <c r="B687" s="1266"/>
      <c r="C687" s="1266"/>
      <c r="D687" s="1266"/>
      <c r="E687" s="1266"/>
      <c r="F687" s="1266"/>
      <c r="G687" s="1266"/>
      <c r="H687" s="1266"/>
    </row>
    <row r="688" spans="1:8" ht="15">
      <c r="A688" s="1266"/>
      <c r="B688" s="1266"/>
      <c r="C688" s="1266"/>
      <c r="D688" s="1266"/>
      <c r="E688" s="1266"/>
      <c r="F688" s="1266"/>
      <c r="G688" s="1266"/>
      <c r="H688" s="1266"/>
    </row>
    <row r="689" spans="1:8" ht="15">
      <c r="A689" s="1266"/>
      <c r="B689" s="1266"/>
      <c r="C689" s="1266"/>
      <c r="D689" s="1266"/>
      <c r="E689" s="1266"/>
      <c r="F689" s="1266"/>
      <c r="G689" s="1266"/>
      <c r="H689" s="1266"/>
    </row>
    <row r="690" spans="1:8" ht="15">
      <c r="A690" s="1266"/>
      <c r="B690" s="1266"/>
      <c r="C690" s="1266"/>
      <c r="D690" s="1266"/>
      <c r="E690" s="1266"/>
      <c r="F690" s="1266"/>
      <c r="G690" s="1266"/>
      <c r="H690" s="1266"/>
    </row>
    <row r="691" spans="1:8" ht="15">
      <c r="A691" s="1266"/>
      <c r="B691" s="1266"/>
      <c r="C691" s="1266"/>
      <c r="D691" s="1266"/>
      <c r="E691" s="1266"/>
      <c r="F691" s="1266"/>
      <c r="G691" s="1266"/>
      <c r="H691" s="1266"/>
    </row>
    <row r="692" spans="1:8" ht="15">
      <c r="A692" s="1266"/>
      <c r="B692" s="1266"/>
      <c r="C692" s="1266"/>
      <c r="D692" s="1266"/>
      <c r="E692" s="1266"/>
      <c r="F692" s="1266"/>
      <c r="G692" s="1266"/>
      <c r="H692" s="1266"/>
    </row>
    <row r="693" spans="1:8" ht="15">
      <c r="A693" s="1266"/>
      <c r="B693" s="1266"/>
      <c r="C693" s="1266"/>
      <c r="D693" s="1266"/>
      <c r="E693" s="1266"/>
      <c r="F693" s="1266"/>
      <c r="G693" s="1266"/>
      <c r="H693" s="1266"/>
    </row>
    <row r="694" spans="1:8" ht="15">
      <c r="A694" s="1266"/>
      <c r="B694" s="1266"/>
      <c r="C694" s="1266"/>
      <c r="D694" s="1266"/>
      <c r="E694" s="1266"/>
      <c r="F694" s="1266"/>
      <c r="G694" s="1266"/>
      <c r="H694" s="1266"/>
    </row>
    <row r="695" spans="1:8" ht="15">
      <c r="A695" s="1266"/>
      <c r="B695" s="1266"/>
      <c r="C695" s="1266"/>
      <c r="D695" s="1266"/>
      <c r="E695" s="1266"/>
      <c r="F695" s="1266"/>
      <c r="G695" s="1266"/>
      <c r="H695" s="1266"/>
    </row>
    <row r="696" spans="1:8" ht="15">
      <c r="A696" s="1266"/>
      <c r="B696" s="1266"/>
      <c r="C696" s="1266"/>
      <c r="D696" s="1266"/>
      <c r="E696" s="1266"/>
      <c r="F696" s="1266"/>
      <c r="G696" s="1266"/>
      <c r="H696" s="1266"/>
    </row>
    <row r="697" spans="1:8" ht="15">
      <c r="A697" s="1266"/>
      <c r="B697" s="1266"/>
      <c r="C697" s="1266"/>
      <c r="D697" s="1266"/>
      <c r="E697" s="1266"/>
      <c r="F697" s="1266"/>
      <c r="G697" s="1266"/>
      <c r="H697" s="1266"/>
    </row>
    <row r="698" spans="1:8" ht="15">
      <c r="A698" s="1266"/>
      <c r="B698" s="1266"/>
      <c r="C698" s="1266"/>
      <c r="D698" s="1266"/>
      <c r="E698" s="1266"/>
      <c r="F698" s="1266"/>
      <c r="G698" s="1266"/>
      <c r="H698" s="1266"/>
    </row>
    <row r="699" spans="1:8" ht="15">
      <c r="A699" s="1266"/>
      <c r="B699" s="1266"/>
      <c r="C699" s="1266"/>
      <c r="D699" s="1266"/>
      <c r="E699" s="1266"/>
      <c r="F699" s="1266"/>
      <c r="G699" s="1266"/>
      <c r="H699" s="1266"/>
    </row>
    <row r="700" spans="1:8" ht="15">
      <c r="A700" s="1266"/>
      <c r="B700" s="1266"/>
      <c r="C700" s="1266"/>
      <c r="D700" s="1266"/>
      <c r="E700" s="1266"/>
      <c r="F700" s="1266"/>
      <c r="G700" s="1266"/>
      <c r="H700" s="1266"/>
    </row>
    <row r="701" spans="1:8" ht="15">
      <c r="A701" s="1266"/>
      <c r="B701" s="1266"/>
      <c r="C701" s="1266"/>
      <c r="D701" s="1266"/>
      <c r="E701" s="1266"/>
      <c r="F701" s="1266"/>
      <c r="G701" s="1266"/>
      <c r="H701" s="1266"/>
    </row>
    <row r="702" spans="1:8" ht="15">
      <c r="A702" s="1266"/>
      <c r="B702" s="1266"/>
      <c r="C702" s="1266"/>
      <c r="D702" s="1266"/>
      <c r="E702" s="1266"/>
      <c r="F702" s="1266"/>
      <c r="G702" s="1266"/>
      <c r="H702" s="1266"/>
    </row>
    <row r="703" spans="1:8" ht="15">
      <c r="A703" s="1266"/>
      <c r="B703" s="1266"/>
      <c r="C703" s="1266"/>
      <c r="D703" s="1266"/>
      <c r="E703" s="1266"/>
      <c r="F703" s="1266"/>
      <c r="G703" s="1266"/>
      <c r="H703" s="1266"/>
    </row>
    <row r="704" spans="1:8" ht="15">
      <c r="A704" s="1266"/>
      <c r="B704" s="1266"/>
      <c r="C704" s="1266"/>
      <c r="D704" s="1266"/>
      <c r="E704" s="1266"/>
      <c r="F704" s="1266"/>
      <c r="G704" s="1266"/>
      <c r="H704" s="1266"/>
    </row>
    <row r="705" spans="1:8" ht="15">
      <c r="A705" s="1266"/>
      <c r="B705" s="1266"/>
      <c r="C705" s="1266"/>
      <c r="D705" s="1266"/>
      <c r="E705" s="1266"/>
      <c r="F705" s="1266"/>
      <c r="G705" s="1266"/>
      <c r="H705" s="1266"/>
    </row>
    <row r="706" spans="1:8" ht="15">
      <c r="A706" s="1266"/>
      <c r="B706" s="1266"/>
      <c r="C706" s="1266"/>
      <c r="D706" s="1266"/>
      <c r="E706" s="1266"/>
      <c r="F706" s="1266"/>
      <c r="G706" s="1266"/>
      <c r="H706" s="1266"/>
    </row>
    <row r="707" spans="1:8" ht="15">
      <c r="A707" s="1266"/>
      <c r="B707" s="1266"/>
      <c r="C707" s="1266"/>
      <c r="D707" s="1266"/>
      <c r="E707" s="1266"/>
      <c r="F707" s="1266"/>
      <c r="G707" s="1266"/>
      <c r="H707" s="1266"/>
    </row>
    <row r="708" spans="1:8" ht="15">
      <c r="A708" s="1266"/>
      <c r="B708" s="1266"/>
      <c r="C708" s="1266"/>
      <c r="D708" s="1266"/>
      <c r="E708" s="1266"/>
      <c r="F708" s="1266"/>
      <c r="G708" s="1266"/>
      <c r="H708" s="1266"/>
    </row>
    <row r="709" spans="1:8" ht="15">
      <c r="A709" s="1266"/>
      <c r="B709" s="1266"/>
      <c r="C709" s="1266"/>
      <c r="D709" s="1266"/>
      <c r="E709" s="1266"/>
      <c r="F709" s="1266"/>
      <c r="G709" s="1266"/>
      <c r="H709" s="1266"/>
    </row>
    <row r="710" spans="1:8" ht="15">
      <c r="A710" s="1266"/>
      <c r="B710" s="1266"/>
      <c r="C710" s="1266"/>
      <c r="D710" s="1266"/>
      <c r="E710" s="1266"/>
      <c r="F710" s="1266"/>
      <c r="G710" s="1266"/>
      <c r="H710" s="1266"/>
    </row>
    <row r="711" spans="1:8" ht="15">
      <c r="A711" s="1266"/>
      <c r="B711" s="1266"/>
      <c r="C711" s="1266"/>
      <c r="D711" s="1266"/>
      <c r="E711" s="1266"/>
      <c r="F711" s="1266"/>
      <c r="G711" s="1266"/>
      <c r="H711" s="1266"/>
    </row>
    <row r="712" spans="1:8" ht="15">
      <c r="A712" s="1266"/>
      <c r="B712" s="1266"/>
      <c r="C712" s="1266"/>
      <c r="D712" s="1266"/>
      <c r="E712" s="1266"/>
      <c r="F712" s="1266"/>
      <c r="G712" s="1266"/>
      <c r="H712" s="1266"/>
    </row>
    <row r="713" spans="1:8" ht="15">
      <c r="A713" s="1266"/>
      <c r="B713" s="1266"/>
      <c r="C713" s="1266"/>
      <c r="D713" s="1266"/>
      <c r="E713" s="1266"/>
      <c r="F713" s="1266"/>
      <c r="G713" s="1266"/>
      <c r="H713" s="1266"/>
    </row>
    <row r="714" spans="1:8" ht="15">
      <c r="A714" s="1266"/>
      <c r="B714" s="1266"/>
      <c r="C714" s="1266"/>
      <c r="D714" s="1266"/>
      <c r="E714" s="1266"/>
      <c r="F714" s="1266"/>
      <c r="G714" s="1266"/>
      <c r="H714" s="1266"/>
    </row>
    <row r="715" spans="1:8" ht="15">
      <c r="A715" s="1266"/>
      <c r="B715" s="1266"/>
      <c r="C715" s="1266"/>
      <c r="D715" s="1266"/>
      <c r="E715" s="1266"/>
      <c r="F715" s="1266"/>
      <c r="G715" s="1266"/>
      <c r="H715" s="1266"/>
    </row>
    <row r="716" spans="1:8" ht="15">
      <c r="A716" s="1266"/>
      <c r="B716" s="1266"/>
      <c r="C716" s="1266"/>
      <c r="D716" s="1266"/>
      <c r="E716" s="1266"/>
      <c r="F716" s="1266"/>
      <c r="G716" s="1266"/>
      <c r="H716" s="1266"/>
    </row>
    <row r="717" spans="1:8" ht="15">
      <c r="A717" s="1266"/>
      <c r="B717" s="1266"/>
      <c r="C717" s="1266"/>
      <c r="D717" s="1266"/>
      <c r="E717" s="1266"/>
      <c r="F717" s="1266"/>
      <c r="G717" s="1266"/>
      <c r="H717" s="1266"/>
    </row>
    <row r="718" spans="1:8" ht="15">
      <c r="A718" s="1266"/>
      <c r="B718" s="1266"/>
      <c r="C718" s="1266"/>
      <c r="D718" s="1266"/>
      <c r="E718" s="1266"/>
      <c r="F718" s="1266"/>
      <c r="G718" s="1266"/>
      <c r="H718" s="1266"/>
    </row>
    <row r="719" spans="1:8" ht="15">
      <c r="A719" s="1266"/>
      <c r="B719" s="1266"/>
      <c r="C719" s="1266"/>
      <c r="D719" s="1266"/>
      <c r="E719" s="1266"/>
      <c r="F719" s="1266"/>
      <c r="G719" s="1266"/>
      <c r="H719" s="1266"/>
    </row>
    <row r="720" spans="1:8" ht="15">
      <c r="A720" s="1266"/>
      <c r="B720" s="1266"/>
      <c r="C720" s="1266"/>
      <c r="D720" s="1266"/>
      <c r="E720" s="1266"/>
      <c r="F720" s="1266"/>
      <c r="G720" s="1266"/>
      <c r="H720" s="1266"/>
    </row>
    <row r="721" spans="1:8" ht="15">
      <c r="A721" s="1266"/>
      <c r="B721" s="1266"/>
      <c r="C721" s="1266"/>
      <c r="D721" s="1266"/>
      <c r="E721" s="1266"/>
      <c r="F721" s="1266"/>
      <c r="G721" s="1266"/>
      <c r="H721" s="1266"/>
    </row>
    <row r="722" spans="1:8" ht="15">
      <c r="A722" s="1266"/>
      <c r="B722" s="1266"/>
      <c r="C722" s="1266"/>
      <c r="D722" s="1266"/>
      <c r="E722" s="1266"/>
      <c r="F722" s="1266"/>
      <c r="G722" s="1266"/>
      <c r="H722" s="1266"/>
    </row>
    <row r="723" spans="1:8" ht="15">
      <c r="A723" s="1266"/>
      <c r="B723" s="1266"/>
      <c r="C723" s="1266"/>
      <c r="D723" s="1266"/>
      <c r="E723" s="1266"/>
      <c r="F723" s="1266"/>
      <c r="G723" s="1266"/>
      <c r="H723" s="1266"/>
    </row>
    <row r="724" spans="1:8" ht="15">
      <c r="A724" s="1266"/>
      <c r="B724" s="1266"/>
      <c r="C724" s="1266"/>
      <c r="D724" s="1266"/>
      <c r="E724" s="1266"/>
      <c r="F724" s="1266"/>
      <c r="G724" s="1266"/>
      <c r="H724" s="1266"/>
    </row>
    <row r="725" spans="1:8" ht="15">
      <c r="A725" s="1266"/>
      <c r="B725" s="1266"/>
      <c r="C725" s="1266"/>
      <c r="D725" s="1266"/>
      <c r="E725" s="1266"/>
      <c r="F725" s="1266"/>
      <c r="G725" s="1266"/>
      <c r="H725" s="1266"/>
    </row>
    <row r="726" spans="1:8" ht="15">
      <c r="A726" s="1266"/>
      <c r="B726" s="1266"/>
      <c r="C726" s="1266"/>
      <c r="D726" s="1266"/>
      <c r="E726" s="1266"/>
      <c r="F726" s="1266"/>
      <c r="G726" s="1266"/>
      <c r="H726" s="1266"/>
    </row>
    <row r="727" spans="1:8" ht="15">
      <c r="A727" s="1266"/>
      <c r="B727" s="1266"/>
      <c r="C727" s="1266"/>
      <c r="D727" s="1266"/>
      <c r="E727" s="1266"/>
      <c r="F727" s="1266"/>
      <c r="G727" s="1266"/>
      <c r="H727" s="1266"/>
    </row>
    <row r="728" spans="1:8" ht="15">
      <c r="A728" s="1266"/>
      <c r="B728" s="1266"/>
      <c r="C728" s="1266"/>
      <c r="D728" s="1266"/>
      <c r="E728" s="1266"/>
      <c r="F728" s="1266"/>
      <c r="G728" s="1266"/>
      <c r="H728" s="1266"/>
    </row>
    <row r="729" spans="1:8" ht="15">
      <c r="A729" s="1266"/>
      <c r="B729" s="1266"/>
      <c r="C729" s="1266"/>
      <c r="D729" s="1266"/>
      <c r="E729" s="1266"/>
      <c r="F729" s="1266"/>
      <c r="G729" s="1266"/>
      <c r="H729" s="1266"/>
    </row>
    <row r="730" spans="1:8" ht="15">
      <c r="A730" s="1266"/>
      <c r="B730" s="1266"/>
      <c r="C730" s="1266"/>
      <c r="D730" s="1266"/>
      <c r="E730" s="1266"/>
      <c r="F730" s="1266"/>
      <c r="G730" s="1266"/>
      <c r="H730" s="1266"/>
    </row>
    <row r="731" spans="1:8" ht="15">
      <c r="A731" s="1266"/>
      <c r="B731" s="1266"/>
      <c r="C731" s="1266"/>
      <c r="D731" s="1266"/>
      <c r="E731" s="1266"/>
      <c r="F731" s="1266"/>
      <c r="G731" s="1266"/>
      <c r="H731" s="1266"/>
    </row>
    <row r="732" spans="1:8" ht="15">
      <c r="A732" s="1266"/>
      <c r="B732" s="1266"/>
      <c r="C732" s="1266"/>
      <c r="D732" s="1266"/>
      <c r="E732" s="1266"/>
      <c r="F732" s="1266"/>
      <c r="G732" s="1266"/>
      <c r="H732" s="1266"/>
    </row>
    <row r="733" spans="1:8" ht="15">
      <c r="A733" s="1266"/>
      <c r="B733" s="1266"/>
      <c r="C733" s="1266"/>
      <c r="D733" s="1266"/>
      <c r="E733" s="1266"/>
      <c r="F733" s="1266"/>
      <c r="G733" s="1266"/>
      <c r="H733" s="1266"/>
    </row>
    <row r="734" spans="1:8" ht="15">
      <c r="A734" s="1266"/>
      <c r="B734" s="1266"/>
      <c r="C734" s="1266"/>
      <c r="D734" s="1266"/>
      <c r="E734" s="1266"/>
      <c r="F734" s="1266"/>
      <c r="G734" s="1266"/>
      <c r="H734" s="1266"/>
    </row>
    <row r="735" spans="1:8" ht="15">
      <c r="A735" s="1266"/>
      <c r="B735" s="1266"/>
      <c r="C735" s="1266"/>
      <c r="D735" s="1266"/>
      <c r="E735" s="1266"/>
      <c r="F735" s="1266"/>
      <c r="G735" s="1266"/>
      <c r="H735" s="1266"/>
    </row>
    <row r="736" spans="1:8" ht="15">
      <c r="A736" s="1266"/>
      <c r="B736" s="1266"/>
      <c r="C736" s="1266"/>
      <c r="D736" s="1266"/>
      <c r="E736" s="1266"/>
      <c r="F736" s="1266"/>
      <c r="G736" s="1266"/>
      <c r="H736" s="1266"/>
    </row>
    <row r="737" spans="1:8" ht="15">
      <c r="A737" s="1266"/>
      <c r="B737" s="1266"/>
      <c r="C737" s="1266"/>
      <c r="D737" s="1266"/>
      <c r="E737" s="1266"/>
      <c r="F737" s="1266"/>
      <c r="G737" s="1266"/>
      <c r="H737" s="1266"/>
    </row>
    <row r="738" spans="1:8" ht="15">
      <c r="A738" s="1266"/>
      <c r="B738" s="1266"/>
      <c r="C738" s="1266"/>
      <c r="D738" s="1266"/>
      <c r="E738" s="1266"/>
      <c r="F738" s="1266"/>
      <c r="G738" s="1266"/>
      <c r="H738" s="1266"/>
    </row>
    <row r="739" spans="1:8" ht="15">
      <c r="A739" s="1266"/>
      <c r="B739" s="1266"/>
      <c r="C739" s="1266"/>
      <c r="D739" s="1266"/>
      <c r="E739" s="1266"/>
      <c r="F739" s="1266"/>
      <c r="G739" s="1266"/>
      <c r="H739" s="1266"/>
    </row>
    <row r="740" spans="1:8" ht="15">
      <c r="A740" s="1266"/>
      <c r="B740" s="1266"/>
      <c r="C740" s="1266"/>
      <c r="D740" s="1266"/>
      <c r="E740" s="1266"/>
      <c r="F740" s="1266"/>
      <c r="G740" s="1266"/>
      <c r="H740" s="1266"/>
    </row>
    <row r="741" spans="1:8" ht="15">
      <c r="A741" s="1266"/>
      <c r="B741" s="1266"/>
      <c r="C741" s="1266"/>
      <c r="D741" s="1266"/>
      <c r="E741" s="1266"/>
      <c r="F741" s="1266"/>
      <c r="G741" s="1266"/>
      <c r="H741" s="1266"/>
    </row>
    <row r="742" spans="1:8" ht="15">
      <c r="A742" s="1266"/>
      <c r="B742" s="1266"/>
      <c r="C742" s="1266"/>
      <c r="D742" s="1266"/>
      <c r="E742" s="1266"/>
      <c r="F742" s="1266"/>
      <c r="G742" s="1266"/>
      <c r="H742" s="1266"/>
    </row>
    <row r="743" spans="1:8" ht="15">
      <c r="A743" s="1266"/>
      <c r="B743" s="1266"/>
      <c r="C743" s="1266"/>
      <c r="D743" s="1266"/>
      <c r="E743" s="1266"/>
      <c r="F743" s="1266"/>
      <c r="G743" s="1266"/>
      <c r="H743" s="1266"/>
    </row>
    <row r="744" spans="1:8" ht="15">
      <c r="A744" s="1266"/>
      <c r="B744" s="1266"/>
      <c r="C744" s="1266"/>
      <c r="D744" s="1266"/>
      <c r="E744" s="1266"/>
      <c r="F744" s="1266"/>
      <c r="G744" s="1266"/>
      <c r="H744" s="1266"/>
    </row>
    <row r="745" spans="1:8" ht="15">
      <c r="A745" s="1266"/>
      <c r="B745" s="1266"/>
      <c r="C745" s="1266"/>
      <c r="D745" s="1266"/>
      <c r="E745" s="1266"/>
      <c r="F745" s="1266"/>
      <c r="G745" s="1266"/>
      <c r="H745" s="1266"/>
    </row>
    <row r="746" spans="1:8" ht="15">
      <c r="A746" s="1266"/>
      <c r="B746" s="1266"/>
      <c r="C746" s="1266"/>
      <c r="D746" s="1266"/>
      <c r="E746" s="1266"/>
      <c r="F746" s="1266"/>
      <c r="G746" s="1266"/>
      <c r="H746" s="1266"/>
    </row>
    <row r="747" spans="1:8" ht="15">
      <c r="A747" s="1266"/>
      <c r="B747" s="1266"/>
      <c r="C747" s="1266"/>
      <c r="D747" s="1266"/>
      <c r="E747" s="1266"/>
      <c r="F747" s="1266"/>
      <c r="G747" s="1266"/>
      <c r="H747" s="1266"/>
    </row>
    <row r="748" spans="1:8" ht="15">
      <c r="A748" s="1266"/>
      <c r="B748" s="1266"/>
      <c r="C748" s="1266"/>
      <c r="D748" s="1266"/>
      <c r="E748" s="1266"/>
      <c r="F748" s="1266"/>
      <c r="G748" s="1266"/>
      <c r="H748" s="1266"/>
    </row>
    <row r="749" spans="1:8" ht="15">
      <c r="A749" s="1266"/>
      <c r="B749" s="1266"/>
      <c r="C749" s="1266"/>
      <c r="D749" s="1266"/>
      <c r="E749" s="1266"/>
      <c r="F749" s="1266"/>
      <c r="G749" s="1266"/>
      <c r="H749" s="1266"/>
    </row>
    <row r="750" spans="1:8" ht="15">
      <c r="A750" s="1266"/>
      <c r="B750" s="1266"/>
      <c r="C750" s="1266"/>
      <c r="D750" s="1266"/>
      <c r="E750" s="1266"/>
      <c r="F750" s="1266"/>
      <c r="G750" s="1266"/>
      <c r="H750" s="1266"/>
    </row>
    <row r="751" spans="1:8" ht="15">
      <c r="A751" s="1266"/>
      <c r="B751" s="1266"/>
      <c r="C751" s="1266"/>
      <c r="D751" s="1266"/>
      <c r="E751" s="1266"/>
      <c r="F751" s="1266"/>
      <c r="G751" s="1266"/>
      <c r="H751" s="1266"/>
    </row>
    <row r="752" spans="1:8" ht="15">
      <c r="A752" s="1266"/>
      <c r="B752" s="1266"/>
      <c r="C752" s="1266"/>
      <c r="D752" s="1266"/>
      <c r="E752" s="1266"/>
      <c r="F752" s="1266"/>
      <c r="G752" s="1266"/>
      <c r="H752" s="1266"/>
    </row>
    <row r="753" spans="1:8" ht="15">
      <c r="A753" s="1266"/>
      <c r="B753" s="1266"/>
      <c r="C753" s="1266"/>
      <c r="D753" s="1266"/>
      <c r="E753" s="1266"/>
      <c r="F753" s="1266"/>
      <c r="G753" s="1266"/>
      <c r="H753" s="1266"/>
    </row>
    <row r="754" spans="1:8" ht="15">
      <c r="A754" s="1266"/>
      <c r="B754" s="1266"/>
      <c r="C754" s="1266"/>
      <c r="D754" s="1266"/>
      <c r="E754" s="1266"/>
      <c r="F754" s="1266"/>
      <c r="G754" s="1266"/>
      <c r="H754" s="1266"/>
    </row>
    <row r="755" spans="1:8" ht="15">
      <c r="A755" s="1266"/>
      <c r="B755" s="1266"/>
      <c r="C755" s="1266"/>
      <c r="D755" s="1266"/>
      <c r="E755" s="1266"/>
      <c r="F755" s="1266"/>
      <c r="G755" s="1266"/>
      <c r="H755" s="1266"/>
    </row>
    <row r="756" spans="1:8" ht="15">
      <c r="A756" s="1266"/>
      <c r="B756" s="1266"/>
      <c r="C756" s="1266"/>
      <c r="D756" s="1266"/>
      <c r="E756" s="1266"/>
      <c r="F756" s="1266"/>
      <c r="G756" s="1266"/>
      <c r="H756" s="1266"/>
    </row>
    <row r="757" spans="1:8" ht="15">
      <c r="A757" s="1266"/>
      <c r="B757" s="1266"/>
      <c r="C757" s="1266"/>
      <c r="D757" s="1266"/>
      <c r="E757" s="1266"/>
      <c r="F757" s="1266"/>
      <c r="G757" s="1266"/>
      <c r="H757" s="1266"/>
    </row>
    <row r="758" spans="1:8" ht="15">
      <c r="A758" s="1266"/>
      <c r="B758" s="1266"/>
      <c r="C758" s="1266"/>
      <c r="D758" s="1266"/>
      <c r="E758" s="1266"/>
      <c r="F758" s="1266"/>
      <c r="G758" s="1266"/>
      <c r="H758" s="1266"/>
    </row>
    <row r="759" spans="1:8" ht="15">
      <c r="A759" s="1266"/>
      <c r="B759" s="1266"/>
      <c r="C759" s="1266"/>
      <c r="D759" s="1266"/>
      <c r="E759" s="1266"/>
      <c r="F759" s="1266"/>
      <c r="G759" s="1266"/>
      <c r="H759" s="1266"/>
    </row>
    <row r="760" spans="1:8" ht="15">
      <c r="A760" s="1266"/>
      <c r="B760" s="1266"/>
      <c r="C760" s="1266"/>
      <c r="D760" s="1266"/>
      <c r="E760" s="1266"/>
      <c r="F760" s="1266"/>
      <c r="G760" s="1266"/>
      <c r="H760" s="1266"/>
    </row>
    <row r="761" spans="1:8" ht="15">
      <c r="A761" s="1266"/>
      <c r="B761" s="1266"/>
      <c r="C761" s="1266"/>
      <c r="D761" s="1266"/>
      <c r="E761" s="1266"/>
      <c r="F761" s="1266"/>
      <c r="G761" s="1266"/>
      <c r="H761" s="1266"/>
    </row>
    <row r="762" spans="1:8" ht="15">
      <c r="A762" s="1266"/>
      <c r="B762" s="1266"/>
      <c r="C762" s="1266"/>
      <c r="D762" s="1266"/>
      <c r="E762" s="1266"/>
      <c r="F762" s="1266"/>
      <c r="G762" s="1266"/>
      <c r="H762" s="1266"/>
    </row>
    <row r="763" spans="1:8" ht="15">
      <c r="A763" s="1266"/>
      <c r="B763" s="1266"/>
      <c r="C763" s="1266"/>
      <c r="D763" s="1266"/>
      <c r="E763" s="1266"/>
      <c r="F763" s="1266"/>
      <c r="G763" s="1266"/>
      <c r="H763" s="1266"/>
    </row>
    <row r="764" spans="1:8" ht="15">
      <c r="A764" s="1266"/>
      <c r="B764" s="1266"/>
      <c r="C764" s="1266"/>
      <c r="D764" s="1266"/>
      <c r="E764" s="1266"/>
      <c r="F764" s="1266"/>
      <c r="G764" s="1266"/>
      <c r="H764" s="1266"/>
    </row>
    <row r="765" spans="1:8" ht="15">
      <c r="A765" s="1266"/>
      <c r="B765" s="1266"/>
      <c r="C765" s="1266"/>
      <c r="D765" s="1266"/>
      <c r="E765" s="1266"/>
      <c r="F765" s="1266"/>
      <c r="G765" s="1266"/>
      <c r="H765" s="1266"/>
    </row>
    <row r="766" spans="1:8" ht="15">
      <c r="A766" s="1266"/>
      <c r="B766" s="1266"/>
      <c r="C766" s="1266"/>
      <c r="D766" s="1266"/>
      <c r="E766" s="1266"/>
      <c r="F766" s="1266"/>
      <c r="G766" s="1266"/>
      <c r="H766" s="1266"/>
    </row>
    <row r="767" spans="1:8" ht="15">
      <c r="A767" s="1266"/>
      <c r="B767" s="1266"/>
      <c r="C767" s="1266"/>
      <c r="D767" s="1266"/>
      <c r="E767" s="1266"/>
      <c r="F767" s="1266"/>
      <c r="G767" s="1266"/>
      <c r="H767" s="1266"/>
    </row>
    <row r="768" spans="1:8" ht="15">
      <c r="A768" s="1266"/>
      <c r="B768" s="1266"/>
      <c r="C768" s="1266"/>
      <c r="D768" s="1266"/>
      <c r="E768" s="1266"/>
      <c r="F768" s="1266"/>
      <c r="G768" s="1266"/>
      <c r="H768" s="1266"/>
    </row>
    <row r="769" spans="1:8" ht="15">
      <c r="A769" s="1266"/>
      <c r="B769" s="1266"/>
      <c r="C769" s="1266"/>
      <c r="D769" s="1266"/>
      <c r="E769" s="1266"/>
      <c r="F769" s="1266"/>
      <c r="G769" s="1266"/>
      <c r="H769" s="1266"/>
    </row>
    <row r="770" spans="1:8" ht="15">
      <c r="A770" s="1266"/>
      <c r="B770" s="1266"/>
      <c r="C770" s="1266"/>
      <c r="D770" s="1266"/>
      <c r="E770" s="1266"/>
      <c r="F770" s="1266"/>
      <c r="G770" s="1266"/>
      <c r="H770" s="1266"/>
    </row>
    <row r="771" spans="1:8" ht="15">
      <c r="A771" s="1266"/>
      <c r="B771" s="1266"/>
      <c r="C771" s="1266"/>
      <c r="D771" s="1266"/>
      <c r="E771" s="1266"/>
      <c r="F771" s="1266"/>
      <c r="G771" s="1266"/>
      <c r="H771" s="1266"/>
    </row>
    <row r="772" spans="1:8" ht="15">
      <c r="A772" s="1266"/>
      <c r="B772" s="1266"/>
      <c r="C772" s="1266"/>
      <c r="D772" s="1266"/>
      <c r="E772" s="1266"/>
      <c r="F772" s="1266"/>
      <c r="G772" s="1266"/>
      <c r="H772" s="1266"/>
    </row>
    <row r="773" spans="1:8" ht="15">
      <c r="A773" s="1266"/>
      <c r="B773" s="1266"/>
      <c r="C773" s="1266"/>
      <c r="D773" s="1266"/>
      <c r="E773" s="1266"/>
      <c r="F773" s="1266"/>
      <c r="G773" s="1266"/>
      <c r="H773" s="1266"/>
    </row>
    <row r="774" spans="1:8" ht="15">
      <c r="A774" s="1266"/>
      <c r="B774" s="1266"/>
      <c r="C774" s="1266"/>
      <c r="D774" s="1266"/>
      <c r="E774" s="1266"/>
      <c r="F774" s="1266"/>
      <c r="G774" s="1266"/>
      <c r="H774" s="1266"/>
    </row>
    <row r="775" spans="1:8" ht="15">
      <c r="A775" s="1266"/>
      <c r="B775" s="1266"/>
      <c r="C775" s="1266"/>
      <c r="D775" s="1266"/>
      <c r="E775" s="1266"/>
      <c r="F775" s="1266"/>
      <c r="G775" s="1266"/>
      <c r="H775" s="1266"/>
    </row>
    <row r="776" spans="1:8" ht="15">
      <c r="A776" s="1266"/>
      <c r="B776" s="1266"/>
      <c r="C776" s="1266"/>
      <c r="D776" s="1266"/>
      <c r="E776" s="1266"/>
      <c r="F776" s="1266"/>
      <c r="G776" s="1266"/>
      <c r="H776" s="1266"/>
    </row>
    <row r="777" spans="1:8" ht="15">
      <c r="A777" s="1266"/>
      <c r="B777" s="1266"/>
      <c r="C777" s="1266"/>
      <c r="D777" s="1266"/>
      <c r="E777" s="1266"/>
      <c r="F777" s="1266"/>
      <c r="G777" s="1266"/>
      <c r="H777" s="1266"/>
    </row>
    <row r="778" spans="1:8" ht="15">
      <c r="A778" s="1266"/>
      <c r="B778" s="1266"/>
      <c r="C778" s="1266"/>
      <c r="D778" s="1266"/>
      <c r="E778" s="1266"/>
      <c r="F778" s="1266"/>
      <c r="G778" s="1266"/>
      <c r="H778" s="1266"/>
    </row>
    <row r="779" spans="1:8" ht="15">
      <c r="A779" s="1266"/>
      <c r="B779" s="1266"/>
      <c r="C779" s="1266"/>
      <c r="D779" s="1266"/>
      <c r="E779" s="1266"/>
      <c r="F779" s="1266"/>
      <c r="G779" s="1266"/>
      <c r="H779" s="1266"/>
    </row>
    <row r="780" spans="1:8" ht="15">
      <c r="A780" s="1266"/>
      <c r="B780" s="1266"/>
      <c r="C780" s="1266"/>
      <c r="D780" s="1266"/>
      <c r="E780" s="1266"/>
      <c r="F780" s="1266"/>
      <c r="G780" s="1266"/>
      <c r="H780" s="1266"/>
    </row>
    <row r="781" spans="1:8" ht="15">
      <c r="A781" s="1266"/>
      <c r="B781" s="1266"/>
      <c r="C781" s="1266"/>
      <c r="D781" s="1266"/>
      <c r="E781" s="1266"/>
      <c r="F781" s="1266"/>
      <c r="G781" s="1266"/>
      <c r="H781" s="1266"/>
    </row>
    <row r="782" spans="1:8" ht="15">
      <c r="A782" s="1266"/>
      <c r="B782" s="1266"/>
      <c r="C782" s="1266"/>
      <c r="D782" s="1266"/>
      <c r="E782" s="1266"/>
      <c r="F782" s="1266"/>
      <c r="G782" s="1266"/>
      <c r="H782" s="1266"/>
    </row>
    <row r="783" spans="1:8" ht="15">
      <c r="A783" s="1266"/>
      <c r="B783" s="1266"/>
      <c r="C783" s="1266"/>
      <c r="D783" s="1266"/>
      <c r="E783" s="1266"/>
      <c r="F783" s="1266"/>
      <c r="G783" s="1266"/>
      <c r="H783" s="1266"/>
    </row>
    <row r="784" spans="1:8" ht="15">
      <c r="A784" s="1266"/>
      <c r="B784" s="1266"/>
      <c r="C784" s="1266"/>
      <c r="D784" s="1266"/>
      <c r="E784" s="1266"/>
      <c r="F784" s="1266"/>
      <c r="G784" s="1266"/>
      <c r="H784" s="1266"/>
    </row>
    <row r="785" spans="1:8" ht="15">
      <c r="A785" s="1266"/>
      <c r="B785" s="1266"/>
      <c r="C785" s="1266"/>
      <c r="D785" s="1266"/>
      <c r="E785" s="1266"/>
      <c r="F785" s="1266"/>
      <c r="G785" s="1266"/>
      <c r="H785" s="1266"/>
    </row>
    <row r="786" spans="1:8" ht="15">
      <c r="A786" s="1266"/>
      <c r="B786" s="1266"/>
      <c r="C786" s="1266"/>
      <c r="D786" s="1266"/>
      <c r="E786" s="1266"/>
      <c r="F786" s="1266"/>
      <c r="G786" s="1266"/>
      <c r="H786" s="1266"/>
    </row>
    <row r="787" spans="1:8" ht="15">
      <c r="A787" s="1266"/>
      <c r="B787" s="1266"/>
      <c r="C787" s="1266"/>
      <c r="D787" s="1266"/>
      <c r="E787" s="1266"/>
      <c r="F787" s="1266"/>
      <c r="G787" s="1266"/>
      <c r="H787" s="1266"/>
    </row>
    <row r="788" spans="1:8" ht="15">
      <c r="A788" s="1266"/>
      <c r="B788" s="1266"/>
      <c r="C788" s="1266"/>
      <c r="D788" s="1266"/>
      <c r="E788" s="1266"/>
      <c r="F788" s="1266"/>
      <c r="G788" s="1266"/>
      <c r="H788" s="1266"/>
    </row>
    <row r="789" spans="1:8" ht="15">
      <c r="A789" s="1266"/>
      <c r="B789" s="1266"/>
      <c r="C789" s="1266"/>
      <c r="D789" s="1266"/>
      <c r="E789" s="1266"/>
      <c r="F789" s="1266"/>
      <c r="G789" s="1266"/>
      <c r="H789" s="1266"/>
    </row>
    <row r="790" spans="1:8" ht="15">
      <c r="A790" s="1266"/>
      <c r="B790" s="1266"/>
      <c r="C790" s="1266"/>
      <c r="D790" s="1266"/>
      <c r="E790" s="1266"/>
      <c r="F790" s="1266"/>
      <c r="G790" s="1266"/>
      <c r="H790" s="1266"/>
    </row>
    <row r="791" spans="1:8" ht="15">
      <c r="A791" s="1266"/>
      <c r="B791" s="1266"/>
      <c r="C791" s="1266"/>
      <c r="D791" s="1266"/>
      <c r="E791" s="1266"/>
      <c r="F791" s="1266"/>
      <c r="G791" s="1266"/>
      <c r="H791" s="1266"/>
    </row>
    <row r="792" spans="1:8" ht="15">
      <c r="A792" s="1266"/>
      <c r="B792" s="1266"/>
      <c r="C792" s="1266"/>
      <c r="D792" s="1266"/>
      <c r="E792" s="1266"/>
      <c r="F792" s="1266"/>
      <c r="G792" s="1266"/>
      <c r="H792" s="1266"/>
    </row>
    <row r="793" spans="1:8" ht="15">
      <c r="A793" s="1266"/>
      <c r="B793" s="1266"/>
      <c r="C793" s="1266"/>
      <c r="D793" s="1266"/>
      <c r="E793" s="1266"/>
      <c r="F793" s="1266"/>
      <c r="G793" s="1266"/>
      <c r="H793" s="1266"/>
    </row>
    <row r="794" spans="1:8" ht="15">
      <c r="A794" s="1266"/>
      <c r="B794" s="1266"/>
      <c r="C794" s="1266"/>
      <c r="D794" s="1266"/>
      <c r="E794" s="1266"/>
      <c r="F794" s="1266"/>
      <c r="G794" s="1266"/>
      <c r="H794" s="1266"/>
    </row>
    <row r="795" spans="1:8" ht="15">
      <c r="A795" s="1266"/>
      <c r="B795" s="1266"/>
      <c r="C795" s="1266"/>
      <c r="D795" s="1266"/>
      <c r="E795" s="1266"/>
      <c r="F795" s="1266"/>
      <c r="G795" s="1266"/>
      <c r="H795" s="1266"/>
    </row>
    <row r="796" spans="1:8" ht="15">
      <c r="A796" s="1266"/>
      <c r="B796" s="1266"/>
      <c r="C796" s="1266"/>
      <c r="D796" s="1266"/>
      <c r="E796" s="1266"/>
      <c r="F796" s="1266"/>
      <c r="G796" s="1266"/>
      <c r="H796" s="1266"/>
    </row>
    <row r="797" spans="1:8" ht="15">
      <c r="A797" s="1266"/>
      <c r="B797" s="1266"/>
      <c r="C797" s="1266"/>
      <c r="D797" s="1266"/>
      <c r="E797" s="1266"/>
      <c r="F797" s="1266"/>
      <c r="G797" s="1266"/>
      <c r="H797" s="1266"/>
    </row>
    <row r="798" spans="1:8" ht="15">
      <c r="A798" s="1266"/>
      <c r="B798" s="1266"/>
      <c r="C798" s="1266"/>
      <c r="D798" s="1266"/>
      <c r="E798" s="1266"/>
      <c r="F798" s="1266"/>
      <c r="G798" s="1266"/>
      <c r="H798" s="1266"/>
    </row>
    <row r="799" spans="1:8" ht="15">
      <c r="A799" s="1266"/>
      <c r="B799" s="1266"/>
      <c r="C799" s="1266"/>
      <c r="D799" s="1266"/>
      <c r="E799" s="1266"/>
      <c r="F799" s="1266"/>
      <c r="G799" s="1266"/>
      <c r="H799" s="1266"/>
    </row>
    <row r="800" spans="1:8" ht="15">
      <c r="A800" s="1266"/>
      <c r="B800" s="1266"/>
      <c r="C800" s="1266"/>
      <c r="D800" s="1266"/>
      <c r="E800" s="1266"/>
      <c r="F800" s="1266"/>
      <c r="G800" s="1266"/>
      <c r="H800" s="1266"/>
    </row>
    <row r="801" spans="1:8" ht="15">
      <c r="A801" s="1266"/>
      <c r="B801" s="1266"/>
      <c r="C801" s="1266"/>
      <c r="D801" s="1266"/>
      <c r="E801" s="1266"/>
      <c r="F801" s="1266"/>
      <c r="G801" s="1266"/>
      <c r="H801" s="1266"/>
    </row>
    <row r="802" spans="1:8" ht="15">
      <c r="A802" s="1266"/>
      <c r="B802" s="1266"/>
      <c r="C802" s="1266"/>
      <c r="D802" s="1266"/>
      <c r="E802" s="1266"/>
      <c r="F802" s="1266"/>
      <c r="G802" s="1266"/>
      <c r="H802" s="1266"/>
    </row>
    <row r="803" spans="1:8" ht="15">
      <c r="A803" s="1266"/>
      <c r="B803" s="1266"/>
      <c r="C803" s="1266"/>
      <c r="D803" s="1266"/>
      <c r="E803" s="1266"/>
      <c r="F803" s="1266"/>
      <c r="G803" s="1266"/>
      <c r="H803" s="1266"/>
    </row>
    <row r="804" spans="1:8" ht="15">
      <c r="A804" s="1266"/>
      <c r="B804" s="1266"/>
      <c r="C804" s="1266"/>
      <c r="D804" s="1266"/>
      <c r="E804" s="1266"/>
      <c r="F804" s="1266"/>
      <c r="G804" s="1266"/>
      <c r="H804" s="1266"/>
    </row>
    <row r="805" spans="1:8" ht="15">
      <c r="A805" s="1266"/>
      <c r="B805" s="1266"/>
      <c r="C805" s="1266"/>
      <c r="D805" s="1266"/>
      <c r="E805" s="1266"/>
      <c r="F805" s="1266"/>
      <c r="G805" s="1266"/>
      <c r="H805" s="1266"/>
    </row>
    <row r="806" spans="1:8" ht="15">
      <c r="A806" s="1266"/>
      <c r="B806" s="1266"/>
      <c r="C806" s="1266"/>
      <c r="D806" s="1266"/>
      <c r="E806" s="1266"/>
      <c r="F806" s="1266"/>
      <c r="G806" s="1266"/>
      <c r="H806" s="1266"/>
    </row>
    <row r="807" spans="1:8" ht="15">
      <c r="A807" s="1266"/>
      <c r="B807" s="1266"/>
      <c r="C807" s="1266"/>
      <c r="D807" s="1266"/>
      <c r="E807" s="1266"/>
      <c r="F807" s="1266"/>
      <c r="G807" s="1266"/>
      <c r="H807" s="1266"/>
    </row>
    <row r="808" spans="1:8" ht="15">
      <c r="A808" s="1266"/>
      <c r="B808" s="1266"/>
      <c r="C808" s="1266"/>
      <c r="D808" s="1266"/>
      <c r="E808" s="1266"/>
      <c r="F808" s="1266"/>
      <c r="G808" s="1266"/>
      <c r="H808" s="1266"/>
    </row>
    <row r="809" spans="1:8" ht="15">
      <c r="A809" s="1266"/>
      <c r="B809" s="1266"/>
      <c r="C809" s="1266"/>
      <c r="D809" s="1266"/>
      <c r="E809" s="1266"/>
      <c r="F809" s="1266"/>
      <c r="G809" s="1266"/>
      <c r="H809" s="1266"/>
    </row>
    <row r="810" spans="1:8" ht="15">
      <c r="A810" s="1266"/>
      <c r="B810" s="1266"/>
      <c r="C810" s="1266"/>
      <c r="D810" s="1266"/>
      <c r="E810" s="1266"/>
      <c r="F810" s="1266"/>
      <c r="G810" s="1266"/>
      <c r="H810" s="1266"/>
    </row>
    <row r="811" spans="1:8" ht="15">
      <c r="A811" s="1266"/>
      <c r="B811" s="1266"/>
      <c r="C811" s="1266"/>
      <c r="D811" s="1266"/>
      <c r="E811" s="1266"/>
      <c r="F811" s="1266"/>
      <c r="G811" s="1266"/>
      <c r="H811" s="1266"/>
    </row>
    <row r="812" spans="1:8" ht="15">
      <c r="A812" s="1266"/>
      <c r="B812" s="1266"/>
      <c r="C812" s="1266"/>
      <c r="D812" s="1266"/>
      <c r="E812" s="1266"/>
      <c r="F812" s="1266"/>
      <c r="G812" s="1266"/>
      <c r="H812" s="1266"/>
    </row>
    <row r="813" spans="1:8" ht="15">
      <c r="A813" s="1266"/>
      <c r="B813" s="1266"/>
      <c r="C813" s="1266"/>
      <c r="D813" s="1266"/>
      <c r="E813" s="1266"/>
      <c r="F813" s="1266"/>
      <c r="G813" s="1266"/>
      <c r="H813" s="1266"/>
    </row>
    <row r="814" spans="1:8" ht="15">
      <c r="A814" s="1266"/>
      <c r="B814" s="1266"/>
      <c r="C814" s="1266"/>
      <c r="D814" s="1266"/>
      <c r="E814" s="1266"/>
      <c r="F814" s="1266"/>
      <c r="G814" s="1266"/>
      <c r="H814" s="1266"/>
    </row>
    <row r="815" spans="1:8" ht="15">
      <c r="A815" s="1266"/>
      <c r="B815" s="1266"/>
      <c r="C815" s="1266"/>
      <c r="D815" s="1266"/>
      <c r="E815" s="1266"/>
      <c r="F815" s="1266"/>
      <c r="G815" s="1266"/>
      <c r="H815" s="1266"/>
    </row>
    <row r="816" spans="1:8" ht="15">
      <c r="A816" s="1266"/>
      <c r="B816" s="1266"/>
      <c r="C816" s="1266"/>
      <c r="D816" s="1266"/>
      <c r="E816" s="1266"/>
      <c r="F816" s="1266"/>
      <c r="G816" s="1266"/>
      <c r="H816" s="1266"/>
    </row>
    <row r="817" spans="1:8" ht="15">
      <c r="A817" s="1266"/>
      <c r="B817" s="1266"/>
      <c r="C817" s="1266"/>
      <c r="D817" s="1266"/>
      <c r="E817" s="1266"/>
      <c r="F817" s="1266"/>
      <c r="G817" s="1266"/>
      <c r="H817" s="1266"/>
    </row>
    <row r="818" spans="1:8" ht="15">
      <c r="A818" s="1266"/>
      <c r="B818" s="1266"/>
      <c r="C818" s="1266"/>
      <c r="D818" s="1266"/>
      <c r="E818" s="1266"/>
      <c r="F818" s="1266"/>
      <c r="G818" s="1266"/>
      <c r="H818" s="1266"/>
    </row>
    <row r="819" spans="1:8" ht="15">
      <c r="A819" s="1266"/>
      <c r="B819" s="1266"/>
      <c r="C819" s="1266"/>
      <c r="D819" s="1266"/>
      <c r="E819" s="1266"/>
      <c r="F819" s="1266"/>
      <c r="G819" s="1266"/>
      <c r="H819" s="1266"/>
    </row>
    <row r="820" spans="1:8" ht="15">
      <c r="A820" s="1266"/>
      <c r="B820" s="1266"/>
      <c r="C820" s="1266"/>
      <c r="D820" s="1266"/>
      <c r="E820" s="1266"/>
      <c r="F820" s="1266"/>
      <c r="G820" s="1266"/>
      <c r="H820" s="1266"/>
    </row>
    <row r="821" spans="1:8" ht="15">
      <c r="A821" s="1266"/>
      <c r="B821" s="1266"/>
      <c r="C821" s="1266"/>
      <c r="D821" s="1266"/>
      <c r="E821" s="1266"/>
      <c r="F821" s="1266"/>
      <c r="G821" s="1266"/>
      <c r="H821" s="1266"/>
    </row>
    <row r="822" spans="1:8" ht="15">
      <c r="A822" s="1266"/>
      <c r="B822" s="1266"/>
      <c r="C822" s="1266"/>
      <c r="D822" s="1266"/>
      <c r="E822" s="1266"/>
      <c r="F822" s="1266"/>
      <c r="G822" s="1266"/>
      <c r="H822" s="1266"/>
    </row>
    <row r="823" spans="1:8" ht="15">
      <c r="A823" s="1266"/>
      <c r="B823" s="1266"/>
      <c r="C823" s="1266"/>
      <c r="D823" s="1266"/>
      <c r="E823" s="1266"/>
      <c r="F823" s="1266"/>
      <c r="G823" s="1266"/>
      <c r="H823" s="1266"/>
    </row>
    <row r="824" spans="1:8" ht="15">
      <c r="A824" s="1266"/>
      <c r="B824" s="1266"/>
      <c r="C824" s="1266"/>
      <c r="D824" s="1266"/>
      <c r="E824" s="1266"/>
      <c r="F824" s="1266"/>
      <c r="G824" s="1266"/>
      <c r="H824" s="1266"/>
    </row>
    <row r="825" spans="1:8" ht="15">
      <c r="A825" s="1266"/>
      <c r="B825" s="1266"/>
      <c r="C825" s="1266"/>
      <c r="D825" s="1266"/>
      <c r="E825" s="1266"/>
      <c r="F825" s="1266"/>
      <c r="G825" s="1266"/>
      <c r="H825" s="1266"/>
    </row>
    <row r="826" spans="1:8" ht="15">
      <c r="A826" s="1266"/>
      <c r="B826" s="1266"/>
      <c r="C826" s="1266"/>
      <c r="D826" s="1266"/>
      <c r="E826" s="1266"/>
      <c r="F826" s="1266"/>
      <c r="G826" s="1266"/>
      <c r="H826" s="1266"/>
    </row>
    <row r="827" spans="1:8" ht="15">
      <c r="A827" s="1266"/>
      <c r="B827" s="1266"/>
      <c r="C827" s="1266"/>
      <c r="D827" s="1266"/>
      <c r="E827" s="1266"/>
      <c r="F827" s="1266"/>
      <c r="G827" s="1266"/>
      <c r="H827" s="1266"/>
    </row>
    <row r="828" spans="1:8" ht="15">
      <c r="A828" s="1266"/>
      <c r="B828" s="1266"/>
      <c r="C828" s="1266"/>
      <c r="D828" s="1266"/>
      <c r="E828" s="1266"/>
      <c r="F828" s="1266"/>
      <c r="G828" s="1266"/>
      <c r="H828" s="1266"/>
    </row>
    <row r="829" spans="1:8" ht="15">
      <c r="A829" s="1266"/>
      <c r="B829" s="1266"/>
      <c r="C829" s="1266"/>
      <c r="D829" s="1266"/>
      <c r="E829" s="1266"/>
      <c r="F829" s="1266"/>
      <c r="G829" s="1266"/>
      <c r="H829" s="1266"/>
    </row>
    <row r="830" spans="1:8" ht="15">
      <c r="A830" s="1266"/>
      <c r="B830" s="1266"/>
      <c r="C830" s="1266"/>
      <c r="D830" s="1266"/>
      <c r="E830" s="1266"/>
      <c r="F830" s="1266"/>
      <c r="G830" s="1266"/>
      <c r="H830" s="1266"/>
    </row>
    <row r="831" spans="1:8" ht="15">
      <c r="A831" s="1266"/>
      <c r="B831" s="1266"/>
      <c r="C831" s="1266"/>
      <c r="D831" s="1266"/>
      <c r="E831" s="1266"/>
      <c r="F831" s="1266"/>
      <c r="G831" s="1266"/>
      <c r="H831" s="1266"/>
    </row>
    <row r="832" spans="1:8" ht="15">
      <c r="A832" s="1266"/>
      <c r="B832" s="1266"/>
      <c r="C832" s="1266"/>
      <c r="D832" s="1266"/>
      <c r="E832" s="1266"/>
      <c r="F832" s="1266"/>
      <c r="G832" s="1266"/>
      <c r="H832" s="1266"/>
    </row>
    <row r="833" spans="1:8" ht="15">
      <c r="A833" s="1266"/>
      <c r="B833" s="1266"/>
      <c r="C833" s="1266"/>
      <c r="D833" s="1266"/>
      <c r="E833" s="1266"/>
      <c r="F833" s="1266"/>
      <c r="G833" s="1266"/>
      <c r="H833" s="1266"/>
    </row>
    <row r="834" spans="1:8" ht="15">
      <c r="A834" s="1266"/>
      <c r="B834" s="1266"/>
      <c r="C834" s="1266"/>
      <c r="D834" s="1266"/>
      <c r="E834" s="1266"/>
      <c r="F834" s="1266"/>
      <c r="G834" s="1266"/>
      <c r="H834" s="1266"/>
    </row>
    <row r="835" spans="1:8" ht="15">
      <c r="A835" s="1266"/>
      <c r="B835" s="1266"/>
      <c r="C835" s="1266"/>
      <c r="D835" s="1266"/>
      <c r="E835" s="1266"/>
      <c r="F835" s="1266"/>
      <c r="G835" s="1266"/>
      <c r="H835" s="1266"/>
    </row>
    <row r="836" spans="1:8" ht="15">
      <c r="A836" s="1266"/>
      <c r="B836" s="1266"/>
      <c r="C836" s="1266"/>
      <c r="D836" s="1266"/>
      <c r="E836" s="1266"/>
      <c r="F836" s="1266"/>
      <c r="G836" s="1266"/>
      <c r="H836" s="1266"/>
    </row>
    <row r="837" spans="1:8" ht="15">
      <c r="A837" s="1266"/>
      <c r="B837" s="1266"/>
      <c r="C837" s="1266"/>
      <c r="D837" s="1266"/>
      <c r="E837" s="1266"/>
      <c r="F837" s="1266"/>
      <c r="G837" s="1266"/>
      <c r="H837" s="1266"/>
    </row>
    <row r="838" spans="1:8" ht="15">
      <c r="A838" s="1266"/>
      <c r="B838" s="1266"/>
      <c r="C838" s="1266"/>
      <c r="D838" s="1266"/>
      <c r="E838" s="1266"/>
      <c r="F838" s="1266"/>
      <c r="G838" s="1266"/>
      <c r="H838" s="1266"/>
    </row>
    <row r="839" spans="1:8" ht="15">
      <c r="A839" s="1266"/>
      <c r="B839" s="1266"/>
      <c r="C839" s="1266"/>
      <c r="D839" s="1266"/>
      <c r="E839" s="1266"/>
      <c r="F839" s="1266"/>
      <c r="G839" s="1266"/>
      <c r="H839" s="1266"/>
    </row>
    <row r="840" spans="1:8" ht="15">
      <c r="A840" s="1266"/>
      <c r="B840" s="1266"/>
      <c r="C840" s="1266"/>
      <c r="D840" s="1266"/>
      <c r="E840" s="1266"/>
      <c r="F840" s="1266"/>
      <c r="G840" s="1266"/>
      <c r="H840" s="1266"/>
    </row>
    <row r="841" spans="1:8" ht="15">
      <c r="A841" s="1266"/>
      <c r="B841" s="1266"/>
      <c r="C841" s="1266"/>
      <c r="D841" s="1266"/>
      <c r="E841" s="1266"/>
      <c r="F841" s="1266"/>
      <c r="G841" s="1266"/>
      <c r="H841" s="1266"/>
    </row>
    <row r="842" spans="1:8" ht="15">
      <c r="A842" s="1266"/>
      <c r="B842" s="1266"/>
      <c r="C842" s="1266"/>
      <c r="D842" s="1266"/>
      <c r="E842" s="1266"/>
      <c r="F842" s="1266"/>
      <c r="G842" s="1266"/>
      <c r="H842" s="1266"/>
    </row>
    <row r="843" spans="1:8" ht="15">
      <c r="A843" s="1266"/>
      <c r="B843" s="1266"/>
      <c r="C843" s="1266"/>
      <c r="D843" s="1266"/>
      <c r="E843" s="1266"/>
      <c r="F843" s="1266"/>
      <c r="G843" s="1266"/>
      <c r="H843" s="1266"/>
    </row>
    <row r="844" spans="1:8" ht="15">
      <c r="A844" s="1266"/>
      <c r="B844" s="1266"/>
      <c r="C844" s="1266"/>
      <c r="D844" s="1266"/>
      <c r="E844" s="1266"/>
      <c r="F844" s="1266"/>
      <c r="G844" s="1266"/>
      <c r="H844" s="1266"/>
    </row>
    <row r="845" spans="1:8" ht="15">
      <c r="A845" s="1266"/>
      <c r="B845" s="1266"/>
      <c r="C845" s="1266"/>
      <c r="D845" s="1266"/>
      <c r="E845" s="1266"/>
      <c r="F845" s="1266"/>
      <c r="G845" s="1266"/>
      <c r="H845" s="1266"/>
    </row>
    <row r="846" spans="1:8" ht="15">
      <c r="A846" s="1266"/>
      <c r="B846" s="1266"/>
      <c r="C846" s="1266"/>
      <c r="D846" s="1266"/>
      <c r="E846" s="1266"/>
      <c r="F846" s="1266"/>
      <c r="G846" s="1266"/>
      <c r="H846" s="1266"/>
    </row>
    <row r="847" spans="1:8" ht="15">
      <c r="A847" s="1266"/>
      <c r="B847" s="1266"/>
      <c r="C847" s="1266"/>
      <c r="D847" s="1266"/>
      <c r="E847" s="1266"/>
      <c r="F847" s="1266"/>
      <c r="G847" s="1266"/>
      <c r="H847" s="1266"/>
    </row>
    <row r="848" spans="1:8" ht="15">
      <c r="A848" s="1266"/>
      <c r="B848" s="1266"/>
      <c r="C848" s="1266"/>
      <c r="D848" s="1266"/>
      <c r="E848" s="1266"/>
      <c r="F848" s="1266"/>
      <c r="G848" s="1266"/>
      <c r="H848" s="1266"/>
    </row>
    <row r="849" spans="1:8" ht="15">
      <c r="A849" s="1266"/>
      <c r="B849" s="1266"/>
      <c r="C849" s="1266"/>
      <c r="D849" s="1266"/>
      <c r="E849" s="1266"/>
      <c r="F849" s="1266"/>
      <c r="G849" s="1266"/>
      <c r="H849" s="1266"/>
    </row>
    <row r="850" spans="1:8" ht="15">
      <c r="A850" s="1266"/>
      <c r="B850" s="1266"/>
      <c r="C850" s="1266"/>
      <c r="D850" s="1266"/>
      <c r="E850" s="1266"/>
      <c r="F850" s="1266"/>
      <c r="G850" s="1266"/>
      <c r="H850" s="1266"/>
    </row>
    <row r="851" spans="1:8" ht="15">
      <c r="A851" s="1266"/>
      <c r="B851" s="1266"/>
      <c r="C851" s="1266"/>
      <c r="D851" s="1266"/>
      <c r="E851" s="1266"/>
      <c r="F851" s="1266"/>
      <c r="G851" s="1266"/>
      <c r="H851" s="1266"/>
    </row>
    <row r="852" spans="1:8" ht="15">
      <c r="A852" s="1266"/>
      <c r="B852" s="1266"/>
      <c r="C852" s="1266"/>
      <c r="D852" s="1266"/>
      <c r="E852" s="1266"/>
      <c r="F852" s="1266"/>
      <c r="G852" s="1266"/>
      <c r="H852" s="1266"/>
    </row>
    <row r="853" spans="1:8" ht="15">
      <c r="A853" s="1266"/>
      <c r="B853" s="1266"/>
      <c r="C853" s="1266"/>
      <c r="D853" s="1266"/>
      <c r="E853" s="1266"/>
      <c r="F853" s="1266"/>
      <c r="G853" s="1266"/>
      <c r="H853" s="1266"/>
    </row>
    <row r="854" spans="1:8" ht="15">
      <c r="A854" s="1266"/>
      <c r="B854" s="1266"/>
      <c r="C854" s="1266"/>
      <c r="D854" s="1266"/>
      <c r="E854" s="1266"/>
      <c r="F854" s="1266"/>
      <c r="G854" s="1266"/>
      <c r="H854" s="1266"/>
    </row>
    <row r="855" spans="1:8" ht="15">
      <c r="A855" s="1266"/>
      <c r="B855" s="1266"/>
      <c r="C855" s="1266"/>
      <c r="D855" s="1266"/>
      <c r="E855" s="1266"/>
      <c r="F855" s="1266"/>
      <c r="G855" s="1266"/>
      <c r="H855" s="1266"/>
    </row>
    <row r="856" spans="1:8" ht="15">
      <c r="A856" s="1266"/>
      <c r="B856" s="1266"/>
      <c r="C856" s="1266"/>
      <c r="D856" s="1266"/>
      <c r="E856" s="1266"/>
      <c r="F856" s="1266"/>
      <c r="G856" s="1266"/>
      <c r="H856" s="1266"/>
    </row>
    <row r="857" spans="1:8" ht="15">
      <c r="A857" s="1266"/>
      <c r="B857" s="1266"/>
      <c r="C857" s="1266"/>
      <c r="D857" s="1266"/>
      <c r="E857" s="1266"/>
      <c r="F857" s="1266"/>
      <c r="G857" s="1266"/>
      <c r="H857" s="1266"/>
    </row>
    <row r="858" spans="1:8" ht="15">
      <c r="A858" s="1266"/>
      <c r="B858" s="1266"/>
      <c r="C858" s="1266"/>
      <c r="D858" s="1266"/>
      <c r="E858" s="1266"/>
      <c r="F858" s="1266"/>
      <c r="G858" s="1266"/>
      <c r="H858" s="1266"/>
    </row>
    <row r="859" spans="1:8" ht="15">
      <c r="A859" s="1266"/>
      <c r="B859" s="1266"/>
      <c r="C859" s="1266"/>
      <c r="D859" s="1266"/>
      <c r="E859" s="1266"/>
      <c r="F859" s="1266"/>
      <c r="G859" s="1266"/>
      <c r="H859" s="1266"/>
    </row>
    <row r="860" spans="1:8" ht="15">
      <c r="A860" s="1266"/>
      <c r="B860" s="1266"/>
      <c r="C860" s="1266"/>
      <c r="D860" s="1266"/>
      <c r="E860" s="1266"/>
      <c r="F860" s="1266"/>
      <c r="G860" s="1266"/>
      <c r="H860" s="1266"/>
    </row>
    <row r="861" spans="1:8" ht="15">
      <c r="A861" s="1266"/>
      <c r="B861" s="1266"/>
      <c r="C861" s="1266"/>
      <c r="D861" s="1266"/>
      <c r="E861" s="1266"/>
      <c r="F861" s="1266"/>
      <c r="G861" s="1266"/>
      <c r="H861" s="1266"/>
    </row>
    <row r="862" spans="1:8" ht="15">
      <c r="A862" s="1266"/>
      <c r="B862" s="1266"/>
      <c r="C862" s="1266"/>
      <c r="D862" s="1266"/>
      <c r="E862" s="1266"/>
      <c r="F862" s="1266"/>
      <c r="G862" s="1266"/>
      <c r="H862" s="1266"/>
    </row>
    <row r="863" spans="1:8" ht="15">
      <c r="A863" s="1266"/>
      <c r="B863" s="1266"/>
      <c r="C863" s="1266"/>
      <c r="D863" s="1266"/>
      <c r="E863" s="1266"/>
      <c r="F863" s="1266"/>
      <c r="G863" s="1266"/>
      <c r="H863" s="1266"/>
    </row>
    <row r="864" spans="1:8" ht="15">
      <c r="A864" s="1266"/>
      <c r="B864" s="1266"/>
      <c r="C864" s="1266"/>
      <c r="D864" s="1266"/>
      <c r="E864" s="1266"/>
      <c r="F864" s="1266"/>
      <c r="G864" s="1266"/>
      <c r="H864" s="1266"/>
    </row>
    <row r="865" spans="1:8" ht="15">
      <c r="A865" s="1266"/>
      <c r="B865" s="1266"/>
      <c r="C865" s="1266"/>
      <c r="D865" s="1266"/>
      <c r="E865" s="1266"/>
      <c r="F865" s="1266"/>
      <c r="G865" s="1266"/>
      <c r="H865" s="1266"/>
    </row>
    <row r="866" spans="1:8" ht="15">
      <c r="A866" s="1266"/>
      <c r="B866" s="1266"/>
      <c r="C866" s="1266"/>
      <c r="D866" s="1266"/>
      <c r="E866" s="1266"/>
      <c r="F866" s="1266"/>
      <c r="G866" s="1266"/>
      <c r="H866" s="1266"/>
    </row>
    <row r="867" spans="1:8" ht="15">
      <c r="A867" s="1266"/>
      <c r="B867" s="1266"/>
      <c r="C867" s="1266"/>
      <c r="D867" s="1266"/>
      <c r="E867" s="1266"/>
      <c r="F867" s="1266"/>
      <c r="G867" s="1266"/>
      <c r="H867" s="1266"/>
    </row>
    <row r="868" spans="1:8" ht="15">
      <c r="A868" s="1266"/>
      <c r="B868" s="1266"/>
      <c r="C868" s="1266"/>
      <c r="D868" s="1266"/>
      <c r="E868" s="1266"/>
      <c r="F868" s="1266"/>
      <c r="G868" s="1266"/>
      <c r="H868" s="1266"/>
    </row>
    <row r="869" spans="1:8" ht="15">
      <c r="A869" s="1266"/>
      <c r="B869" s="1266"/>
      <c r="C869" s="1266"/>
      <c r="D869" s="1266"/>
      <c r="E869" s="1266"/>
      <c r="F869" s="1266"/>
      <c r="G869" s="1266"/>
      <c r="H869" s="1266"/>
    </row>
    <row r="870" spans="1:8" ht="15">
      <c r="A870" s="1266"/>
      <c r="B870" s="1266"/>
      <c r="C870" s="1266"/>
      <c r="D870" s="1266"/>
      <c r="E870" s="1266"/>
      <c r="F870" s="1266"/>
      <c r="G870" s="1266"/>
      <c r="H870" s="1266"/>
    </row>
    <row r="871" spans="1:8" ht="15">
      <c r="A871" s="1266"/>
      <c r="B871" s="1266"/>
      <c r="C871" s="1266"/>
      <c r="D871" s="1266"/>
      <c r="E871" s="1266"/>
      <c r="F871" s="1266"/>
      <c r="G871" s="1266"/>
      <c r="H871" s="1266"/>
    </row>
    <row r="872" spans="1:8" ht="15">
      <c r="A872" s="1266"/>
      <c r="B872" s="1266"/>
      <c r="C872" s="1266"/>
      <c r="D872" s="1266"/>
      <c r="E872" s="1266"/>
      <c r="F872" s="1266"/>
      <c r="G872" s="1266"/>
      <c r="H872" s="1266"/>
    </row>
    <row r="873" spans="1:8" ht="15">
      <c r="A873" s="1266"/>
      <c r="B873" s="1266"/>
      <c r="C873" s="1266"/>
      <c r="D873" s="1266"/>
      <c r="E873" s="1266"/>
      <c r="F873" s="1266"/>
      <c r="G873" s="1266"/>
      <c r="H873" s="1266"/>
    </row>
    <row r="874" spans="1:8" ht="15">
      <c r="A874" s="1266"/>
      <c r="B874" s="1266"/>
      <c r="C874" s="1266"/>
      <c r="D874" s="1266"/>
      <c r="E874" s="1266"/>
      <c r="F874" s="1266"/>
      <c r="G874" s="1266"/>
      <c r="H874" s="1266"/>
    </row>
    <row r="875" spans="1:8" ht="15">
      <c r="A875" s="1266"/>
      <c r="B875" s="1266"/>
      <c r="C875" s="1266"/>
      <c r="D875" s="1266"/>
      <c r="E875" s="1266"/>
      <c r="F875" s="1266"/>
      <c r="G875" s="1266"/>
      <c r="H875" s="1266"/>
    </row>
    <row r="876" spans="1:8" ht="15">
      <c r="A876" s="1266"/>
      <c r="B876" s="1266"/>
      <c r="C876" s="1266"/>
      <c r="D876" s="1266"/>
      <c r="E876" s="1266"/>
      <c r="F876" s="1266"/>
      <c r="G876" s="1266"/>
      <c r="H876" s="1266"/>
    </row>
    <row r="877" spans="1:8" ht="15">
      <c r="A877" s="1266"/>
      <c r="B877" s="1266"/>
      <c r="C877" s="1266"/>
      <c r="D877" s="1266"/>
      <c r="E877" s="1266"/>
      <c r="F877" s="1266"/>
      <c r="G877" s="1266"/>
      <c r="H877" s="1266"/>
    </row>
    <row r="878" spans="1:8" ht="15">
      <c r="A878" s="1266"/>
      <c r="B878" s="1266"/>
      <c r="C878" s="1266"/>
      <c r="D878" s="1266"/>
      <c r="E878" s="1266"/>
      <c r="F878" s="1266"/>
      <c r="G878" s="1266"/>
      <c r="H878" s="1266"/>
    </row>
    <row r="879" spans="1:8" ht="15">
      <c r="A879" s="1266"/>
      <c r="B879" s="1266"/>
      <c r="C879" s="1266"/>
      <c r="D879" s="1266"/>
      <c r="E879" s="1266"/>
      <c r="F879" s="1266"/>
      <c r="G879" s="1266"/>
      <c r="H879" s="1266"/>
    </row>
    <row r="880" spans="1:8" ht="15">
      <c r="A880" s="1266"/>
      <c r="B880" s="1266"/>
      <c r="C880" s="1266"/>
      <c r="D880" s="1266"/>
      <c r="E880" s="1266"/>
      <c r="F880" s="1266"/>
      <c r="G880" s="1266"/>
      <c r="H880" s="1266"/>
    </row>
    <row r="881" spans="1:8" ht="15">
      <c r="A881" s="1266"/>
      <c r="B881" s="1266"/>
      <c r="C881" s="1266"/>
      <c r="D881" s="1266"/>
      <c r="E881" s="1266"/>
      <c r="F881" s="1266"/>
      <c r="G881" s="1266"/>
      <c r="H881" s="1266"/>
    </row>
    <row r="882" spans="1:8" ht="15">
      <c r="A882" s="1266"/>
      <c r="B882" s="1266"/>
      <c r="C882" s="1266"/>
      <c r="D882" s="1266"/>
      <c r="E882" s="1266"/>
      <c r="F882" s="1266"/>
      <c r="G882" s="1266"/>
      <c r="H882" s="1266"/>
    </row>
    <row r="883" spans="1:8" ht="15">
      <c r="A883" s="1266"/>
      <c r="B883" s="1266"/>
      <c r="C883" s="1266"/>
      <c r="D883" s="1266"/>
      <c r="E883" s="1266"/>
      <c r="F883" s="1266"/>
      <c r="G883" s="1266"/>
      <c r="H883" s="1266"/>
    </row>
    <row r="884" spans="1:8" ht="15">
      <c r="A884" s="1266"/>
      <c r="B884" s="1266"/>
      <c r="C884" s="1266"/>
      <c r="D884" s="1266"/>
      <c r="E884" s="1266"/>
      <c r="F884" s="1266"/>
      <c r="G884" s="1266"/>
      <c r="H884" s="1266"/>
    </row>
    <row r="885" spans="1:8" ht="15">
      <c r="A885" s="1266"/>
      <c r="B885" s="1266"/>
      <c r="C885" s="1266"/>
      <c r="D885" s="1266"/>
      <c r="E885" s="1266"/>
      <c r="F885" s="1266"/>
      <c r="G885" s="1266"/>
      <c r="H885" s="1266"/>
    </row>
    <row r="886" spans="1:8" ht="15">
      <c r="A886" s="1266"/>
      <c r="B886" s="1266"/>
      <c r="C886" s="1266"/>
      <c r="D886" s="1266"/>
      <c r="E886" s="1266"/>
      <c r="F886" s="1266"/>
      <c r="G886" s="1266"/>
      <c r="H886" s="1266"/>
    </row>
    <row r="887" spans="1:8" ht="15">
      <c r="A887" s="1266"/>
      <c r="B887" s="1266"/>
      <c r="C887" s="1266"/>
      <c r="D887" s="1266"/>
      <c r="E887" s="1266"/>
      <c r="F887" s="1266"/>
      <c r="G887" s="1266"/>
      <c r="H887" s="1266"/>
    </row>
    <row r="888" spans="1:8" ht="15">
      <c r="A888" s="1266"/>
      <c r="B888" s="1266"/>
      <c r="C888" s="1266"/>
      <c r="D888" s="1266"/>
      <c r="E888" s="1266"/>
      <c r="F888" s="1266"/>
      <c r="G888" s="1266"/>
      <c r="H888" s="1266"/>
    </row>
    <row r="889" spans="1:8" ht="15">
      <c r="A889" s="1266"/>
      <c r="B889" s="1266"/>
      <c r="C889" s="1266"/>
      <c r="D889" s="1266"/>
      <c r="E889" s="1266"/>
      <c r="F889" s="1266"/>
      <c r="G889" s="1266"/>
      <c r="H889" s="1266"/>
    </row>
    <row r="890" spans="1:8" ht="15">
      <c r="A890" s="1266"/>
      <c r="B890" s="1266"/>
      <c r="C890" s="1266"/>
      <c r="D890" s="1266"/>
      <c r="E890" s="1266"/>
      <c r="F890" s="1266"/>
      <c r="G890" s="1266"/>
      <c r="H890" s="1266"/>
    </row>
    <row r="891" spans="1:8" ht="15">
      <c r="A891" s="1266"/>
      <c r="B891" s="1266"/>
      <c r="C891" s="1266"/>
      <c r="D891" s="1266"/>
      <c r="E891" s="1266"/>
      <c r="F891" s="1266"/>
      <c r="G891" s="1266"/>
      <c r="H891" s="1266"/>
    </row>
    <row r="892" spans="1:8" ht="15">
      <c r="A892" s="1266"/>
      <c r="B892" s="1266"/>
      <c r="C892" s="1266"/>
      <c r="D892" s="1266"/>
      <c r="E892" s="1266"/>
      <c r="F892" s="1266"/>
      <c r="G892" s="1266"/>
      <c r="H892" s="1266"/>
    </row>
    <row r="893" spans="1:8" ht="15">
      <c r="A893" s="1266"/>
      <c r="B893" s="1266"/>
      <c r="C893" s="1266"/>
      <c r="D893" s="1266"/>
      <c r="E893" s="1266"/>
      <c r="F893" s="1266"/>
      <c r="G893" s="1266"/>
      <c r="H893" s="1266"/>
    </row>
    <row r="894" spans="1:8" ht="15">
      <c r="A894" s="1266"/>
      <c r="B894" s="1266"/>
      <c r="C894" s="1266"/>
      <c r="D894" s="1266"/>
      <c r="E894" s="1266"/>
      <c r="F894" s="1266"/>
      <c r="G894" s="1266"/>
      <c r="H894" s="1266"/>
    </row>
    <row r="895" spans="1:8" ht="15">
      <c r="A895" s="1266"/>
      <c r="B895" s="1266"/>
      <c r="C895" s="1266"/>
      <c r="D895" s="1266"/>
      <c r="E895" s="1266"/>
      <c r="F895" s="1266"/>
      <c r="G895" s="1266"/>
      <c r="H895" s="1266"/>
    </row>
    <row r="896" spans="1:8" ht="15">
      <c r="A896" s="1266"/>
      <c r="B896" s="1266"/>
      <c r="C896" s="1266"/>
      <c r="D896" s="1266"/>
      <c r="E896" s="1266"/>
      <c r="F896" s="1266"/>
      <c r="G896" s="1266"/>
      <c r="H896" s="1266"/>
    </row>
    <row r="897" spans="1:8" ht="15">
      <c r="A897" s="1266"/>
      <c r="B897" s="1266"/>
      <c r="C897" s="1266"/>
      <c r="D897" s="1266"/>
      <c r="E897" s="1266"/>
      <c r="F897" s="1266"/>
      <c r="G897" s="1266"/>
      <c r="H897" s="1266"/>
    </row>
    <row r="898" spans="1:8" ht="15">
      <c r="A898" s="1266"/>
      <c r="B898" s="1266"/>
      <c r="C898" s="1266"/>
      <c r="D898" s="1266"/>
      <c r="E898" s="1266"/>
      <c r="F898" s="1266"/>
      <c r="G898" s="1266"/>
      <c r="H898" s="1266"/>
    </row>
    <row r="899" spans="1:8" ht="15">
      <c r="A899" s="1266"/>
      <c r="B899" s="1266"/>
      <c r="C899" s="1266"/>
      <c r="D899" s="1266"/>
      <c r="E899" s="1266"/>
      <c r="F899" s="1266"/>
      <c r="G899" s="1266"/>
      <c r="H899" s="1266"/>
    </row>
    <row r="900" spans="1:8" ht="15">
      <c r="A900" s="1266"/>
      <c r="B900" s="1266"/>
      <c r="C900" s="1266"/>
      <c r="D900" s="1266"/>
      <c r="E900" s="1266"/>
      <c r="F900" s="1266"/>
      <c r="G900" s="1266"/>
      <c r="H900" s="1266"/>
    </row>
    <row r="901" spans="1:8" ht="15">
      <c r="A901" s="1266"/>
      <c r="B901" s="1266"/>
      <c r="C901" s="1266"/>
      <c r="D901" s="1266"/>
      <c r="E901" s="1266"/>
      <c r="F901" s="1266"/>
      <c r="G901" s="1266"/>
      <c r="H901" s="1266"/>
    </row>
    <row r="902" spans="1:8" ht="15">
      <c r="A902" s="1266"/>
      <c r="B902" s="1266"/>
      <c r="C902" s="1266"/>
      <c r="D902" s="1266"/>
      <c r="E902" s="1266"/>
      <c r="F902" s="1266"/>
      <c r="G902" s="1266"/>
      <c r="H902" s="1266"/>
    </row>
    <row r="903" spans="1:8" ht="15">
      <c r="A903" s="1266"/>
      <c r="B903" s="1266"/>
      <c r="C903" s="1266"/>
      <c r="D903" s="1266"/>
      <c r="E903" s="1266"/>
      <c r="F903" s="1266"/>
      <c r="G903" s="1266"/>
      <c r="H903" s="1266"/>
    </row>
    <row r="904" spans="1:8" ht="15">
      <c r="A904" s="1266"/>
      <c r="B904" s="1266"/>
      <c r="C904" s="1266"/>
      <c r="D904" s="1266"/>
      <c r="E904" s="1266"/>
      <c r="F904" s="1266"/>
      <c r="G904" s="1266"/>
      <c r="H904" s="1266"/>
    </row>
    <row r="905" spans="1:8" ht="15">
      <c r="A905" s="1266"/>
      <c r="B905" s="1266"/>
      <c r="C905" s="1266"/>
      <c r="D905" s="1266"/>
      <c r="E905" s="1266"/>
      <c r="F905" s="1266"/>
      <c r="G905" s="1266"/>
      <c r="H905" s="1266"/>
    </row>
    <row r="906" spans="1:8" ht="15">
      <c r="A906" s="1266"/>
      <c r="B906" s="1266"/>
      <c r="C906" s="1266"/>
      <c r="D906" s="1266"/>
      <c r="E906" s="1266"/>
      <c r="F906" s="1266"/>
      <c r="G906" s="1266"/>
      <c r="H906" s="1266"/>
    </row>
    <row r="907" spans="1:8" ht="15">
      <c r="A907" s="1266"/>
      <c r="B907" s="1266"/>
      <c r="C907" s="1266"/>
      <c r="D907" s="1266"/>
      <c r="E907" s="1266"/>
      <c r="F907" s="1266"/>
      <c r="G907" s="1266"/>
      <c r="H907" s="1266"/>
    </row>
    <row r="908" spans="1:8" ht="15">
      <c r="A908" s="1266"/>
      <c r="B908" s="1266"/>
      <c r="C908" s="1266"/>
      <c r="D908" s="1266"/>
      <c r="E908" s="1266"/>
      <c r="F908" s="1266"/>
      <c r="G908" s="1266"/>
      <c r="H908" s="1266"/>
    </row>
    <row r="909" spans="1:8" ht="15">
      <c r="A909" s="1266"/>
      <c r="B909" s="1266"/>
      <c r="C909" s="1266"/>
      <c r="D909" s="1266"/>
      <c r="E909" s="1266"/>
      <c r="F909" s="1266"/>
      <c r="G909" s="1266"/>
      <c r="H909" s="1266"/>
    </row>
    <row r="910" spans="1:8" ht="15">
      <c r="A910" s="1266"/>
      <c r="B910" s="1266"/>
      <c r="C910" s="1266"/>
      <c r="D910" s="1266"/>
      <c r="E910" s="1266"/>
      <c r="F910" s="1266"/>
      <c r="G910" s="1266"/>
      <c r="H910" s="1266"/>
    </row>
    <row r="911" spans="1:8" ht="15">
      <c r="A911" s="1266"/>
      <c r="B911" s="1266"/>
      <c r="C911" s="1266"/>
      <c r="D911" s="1266"/>
      <c r="E911" s="1266"/>
      <c r="F911" s="1266"/>
      <c r="G911" s="1266"/>
      <c r="H911" s="1266"/>
    </row>
    <row r="912" spans="1:8" ht="15">
      <c r="A912" s="1266"/>
      <c r="B912" s="1266"/>
      <c r="C912" s="1266"/>
      <c r="D912" s="1266"/>
      <c r="E912" s="1266"/>
      <c r="F912" s="1266"/>
      <c r="G912" s="1266"/>
      <c r="H912" s="1266"/>
    </row>
    <row r="913" spans="1:8" ht="15">
      <c r="A913" s="1266"/>
      <c r="B913" s="1266"/>
      <c r="C913" s="1266"/>
      <c r="D913" s="1266"/>
      <c r="E913" s="1266"/>
      <c r="F913" s="1266"/>
      <c r="G913" s="1266"/>
      <c r="H913" s="1266"/>
    </row>
    <row r="914" spans="1:8" ht="15">
      <c r="A914" s="1266"/>
      <c r="B914" s="1266"/>
      <c r="C914" s="1266"/>
      <c r="D914" s="1266"/>
      <c r="E914" s="1266"/>
      <c r="F914" s="1266"/>
      <c r="G914" s="1266"/>
      <c r="H914" s="1266"/>
    </row>
    <row r="915" spans="1:8" ht="15">
      <c r="A915" s="1266"/>
      <c r="B915" s="1266"/>
      <c r="C915" s="1266"/>
      <c r="D915" s="1266"/>
      <c r="E915" s="1266"/>
      <c r="F915" s="1266"/>
      <c r="G915" s="1266"/>
      <c r="H915" s="1266"/>
    </row>
    <row r="916" spans="1:8" ht="15">
      <c r="A916" s="1266"/>
      <c r="B916" s="1266"/>
      <c r="C916" s="1266"/>
      <c r="D916" s="1266"/>
      <c r="E916" s="1266"/>
      <c r="F916" s="1266"/>
      <c r="G916" s="1266"/>
      <c r="H916" s="1266"/>
    </row>
    <row r="917" spans="1:8" ht="15">
      <c r="A917" s="1266"/>
      <c r="B917" s="1266"/>
      <c r="C917" s="1266"/>
      <c r="D917" s="1266"/>
      <c r="E917" s="1266"/>
      <c r="F917" s="1266"/>
      <c r="G917" s="1266"/>
      <c r="H917" s="1266"/>
    </row>
    <row r="918" spans="1:8" ht="15">
      <c r="A918" s="1266"/>
      <c r="B918" s="1266"/>
      <c r="C918" s="1266"/>
      <c r="D918" s="1266"/>
      <c r="E918" s="1266"/>
      <c r="F918" s="1266"/>
      <c r="G918" s="1266"/>
      <c r="H918" s="1266"/>
    </row>
    <row r="919" spans="1:8" ht="15">
      <c r="A919" s="1266"/>
      <c r="B919" s="1266"/>
      <c r="C919" s="1266"/>
      <c r="D919" s="1266"/>
      <c r="E919" s="1266"/>
      <c r="F919" s="1266"/>
      <c r="G919" s="1266"/>
      <c r="H919" s="1266"/>
    </row>
    <row r="920" spans="1:8" ht="15">
      <c r="A920" s="1266"/>
      <c r="B920" s="1266"/>
      <c r="C920" s="1266"/>
      <c r="D920" s="1266"/>
      <c r="E920" s="1266"/>
      <c r="F920" s="1266"/>
      <c r="G920" s="1266"/>
      <c r="H920" s="1266"/>
    </row>
    <row r="921" spans="1:8" ht="15">
      <c r="A921" s="1266"/>
      <c r="B921" s="1266"/>
      <c r="C921" s="1266"/>
      <c r="D921" s="1266"/>
      <c r="E921" s="1266"/>
      <c r="F921" s="1266"/>
      <c r="G921" s="1266"/>
      <c r="H921" s="1266"/>
    </row>
    <row r="922" spans="1:8" ht="15">
      <c r="A922" s="1266"/>
      <c r="B922" s="1266"/>
      <c r="C922" s="1266"/>
      <c r="D922" s="1266"/>
      <c r="E922" s="1266"/>
      <c r="F922" s="1266"/>
      <c r="G922" s="1266"/>
      <c r="H922" s="1266"/>
    </row>
    <row r="923" spans="1:8" ht="15">
      <c r="A923" s="1266"/>
      <c r="B923" s="1266"/>
      <c r="C923" s="1266"/>
      <c r="D923" s="1266"/>
      <c r="E923" s="1266"/>
      <c r="F923" s="1266"/>
      <c r="G923" s="1266"/>
      <c r="H923" s="1266"/>
    </row>
    <row r="924" spans="1:8" ht="15">
      <c r="A924" s="1266"/>
      <c r="B924" s="1266"/>
      <c r="C924" s="1266"/>
      <c r="D924" s="1266"/>
      <c r="E924" s="1266"/>
      <c r="F924" s="1266"/>
      <c r="G924" s="1266"/>
      <c r="H924" s="1266"/>
    </row>
    <row r="925" spans="1:8" ht="15">
      <c r="A925" s="1266"/>
      <c r="B925" s="1266"/>
      <c r="C925" s="1266"/>
      <c r="D925" s="1266"/>
      <c r="E925" s="1266"/>
      <c r="F925" s="1266"/>
      <c r="G925" s="1266"/>
      <c r="H925" s="1266"/>
    </row>
    <row r="926" spans="1:8" ht="15">
      <c r="A926" s="1266"/>
      <c r="B926" s="1266"/>
      <c r="C926" s="1266"/>
      <c r="D926" s="1266"/>
      <c r="E926" s="1266"/>
      <c r="F926" s="1266"/>
      <c r="G926" s="1266"/>
      <c r="H926" s="1266"/>
    </row>
    <row r="927" spans="1:8" ht="15">
      <c r="A927" s="1266"/>
      <c r="B927" s="1266"/>
      <c r="C927" s="1266"/>
      <c r="D927" s="1266"/>
      <c r="E927" s="1266"/>
      <c r="F927" s="1266"/>
      <c r="G927" s="1266"/>
      <c r="H927" s="1266"/>
    </row>
    <row r="928" spans="1:8" ht="15">
      <c r="A928" s="1266"/>
      <c r="B928" s="1266"/>
      <c r="C928" s="1266"/>
      <c r="D928" s="1266"/>
      <c r="E928" s="1266"/>
      <c r="F928" s="1266"/>
      <c r="G928" s="1266"/>
      <c r="H928" s="1266"/>
    </row>
    <row r="929" spans="1:8" ht="15">
      <c r="A929" s="1266"/>
      <c r="B929" s="1266"/>
      <c r="C929" s="1266"/>
      <c r="D929" s="1266"/>
      <c r="E929" s="1266"/>
      <c r="F929" s="1266"/>
      <c r="G929" s="1266"/>
      <c r="H929" s="1266"/>
    </row>
    <row r="930" spans="1:8" ht="15">
      <c r="A930" s="1266"/>
      <c r="B930" s="1266"/>
      <c r="C930" s="1266"/>
      <c r="D930" s="1266"/>
      <c r="E930" s="1266"/>
      <c r="F930" s="1266"/>
      <c r="G930" s="1266"/>
      <c r="H930" s="1266"/>
    </row>
    <row r="931" spans="1:8" ht="15">
      <c r="A931" s="1266"/>
      <c r="B931" s="1266"/>
      <c r="C931" s="1266"/>
      <c r="D931" s="1266"/>
      <c r="E931" s="1266"/>
      <c r="F931" s="1266"/>
      <c r="G931" s="1266"/>
      <c r="H931" s="1266"/>
    </row>
    <row r="932" spans="1:8" ht="15">
      <c r="A932" s="1266"/>
      <c r="B932" s="1266"/>
      <c r="C932" s="1266"/>
      <c r="D932" s="1266"/>
      <c r="E932" s="1266"/>
      <c r="F932" s="1266"/>
      <c r="G932" s="1266"/>
      <c r="H932" s="1266"/>
    </row>
    <row r="933" spans="1:8" ht="15">
      <c r="A933" s="1266"/>
      <c r="B933" s="1266"/>
      <c r="C933" s="1266"/>
      <c r="D933" s="1266"/>
      <c r="E933" s="1266"/>
      <c r="F933" s="1266"/>
      <c r="G933" s="1266"/>
      <c r="H933" s="1266"/>
    </row>
    <row r="934" spans="1:8" ht="15">
      <c r="A934" s="1266"/>
      <c r="B934" s="1266"/>
      <c r="C934" s="1266"/>
      <c r="D934" s="1266"/>
      <c r="E934" s="1266"/>
      <c r="F934" s="1266"/>
      <c r="G934" s="1266"/>
      <c r="H934" s="1266"/>
    </row>
    <row r="935" spans="1:8" ht="15">
      <c r="A935" s="1266"/>
      <c r="B935" s="1266"/>
      <c r="C935" s="1266"/>
      <c r="D935" s="1266"/>
      <c r="E935" s="1266"/>
      <c r="F935" s="1266"/>
      <c r="G935" s="1266"/>
      <c r="H935" s="1266"/>
    </row>
    <row r="936" spans="1:8" ht="15">
      <c r="A936" s="1266"/>
      <c r="B936" s="1266"/>
      <c r="C936" s="1266"/>
      <c r="D936" s="1266"/>
      <c r="E936" s="1266"/>
      <c r="F936" s="1266"/>
      <c r="G936" s="1266"/>
      <c r="H936" s="1266"/>
    </row>
    <row r="937" spans="1:8" ht="15">
      <c r="A937" s="1266"/>
      <c r="B937" s="1266"/>
      <c r="C937" s="1266"/>
      <c r="D937" s="1266"/>
      <c r="E937" s="1266"/>
      <c r="F937" s="1266"/>
      <c r="G937" s="1266"/>
      <c r="H937" s="1266"/>
    </row>
    <row r="938" spans="1:8" ht="15">
      <c r="A938" s="1266"/>
      <c r="B938" s="1266"/>
      <c r="C938" s="1266"/>
      <c r="D938" s="1266"/>
      <c r="E938" s="1266"/>
      <c r="F938" s="1266"/>
      <c r="G938" s="1266"/>
      <c r="H938" s="1266"/>
    </row>
    <row r="939" spans="1:8" ht="15">
      <c r="A939" s="1266"/>
      <c r="B939" s="1266"/>
      <c r="C939" s="1266"/>
      <c r="D939" s="1266"/>
      <c r="E939" s="1266"/>
      <c r="F939" s="1266"/>
      <c r="G939" s="1266"/>
      <c r="H939" s="1266"/>
    </row>
    <row r="940" spans="1:8" ht="15">
      <c r="A940" s="1266"/>
      <c r="B940" s="1266"/>
      <c r="C940" s="1266"/>
      <c r="D940" s="1266"/>
      <c r="E940" s="1266"/>
      <c r="F940" s="1266"/>
      <c r="G940" s="1266"/>
      <c r="H940" s="1266"/>
    </row>
    <row r="941" spans="1:8" ht="15">
      <c r="A941" s="1266"/>
      <c r="B941" s="1266"/>
      <c r="C941" s="1266"/>
      <c r="D941" s="1266"/>
      <c r="E941" s="1266"/>
      <c r="F941" s="1266"/>
      <c r="G941" s="1266"/>
      <c r="H941" s="1266"/>
    </row>
    <row r="942" spans="1:8" ht="15">
      <c r="A942" s="1266"/>
      <c r="B942" s="1266"/>
      <c r="C942" s="1266"/>
      <c r="D942" s="1266"/>
      <c r="E942" s="1266"/>
      <c r="F942" s="1266"/>
      <c r="G942" s="1266"/>
      <c r="H942" s="1266"/>
    </row>
    <row r="943" spans="1:8" ht="15">
      <c r="A943" s="1266"/>
      <c r="B943" s="1266"/>
      <c r="C943" s="1266"/>
      <c r="D943" s="1266"/>
      <c r="E943" s="1266"/>
      <c r="F943" s="1266"/>
      <c r="G943" s="1266"/>
      <c r="H943" s="1266"/>
    </row>
    <row r="944" spans="1:8" ht="15">
      <c r="A944" s="1266"/>
      <c r="B944" s="1266"/>
      <c r="C944" s="1266"/>
      <c r="D944" s="1266"/>
      <c r="E944" s="1266"/>
      <c r="F944" s="1266"/>
      <c r="G944" s="1266"/>
      <c r="H944" s="1266"/>
    </row>
    <row r="945" spans="1:8" ht="15">
      <c r="A945" s="1266"/>
      <c r="B945" s="1266"/>
      <c r="C945" s="1266"/>
      <c r="D945" s="1266"/>
      <c r="E945" s="1266"/>
      <c r="F945" s="1266"/>
      <c r="G945" s="1266"/>
      <c r="H945" s="1266"/>
    </row>
    <row r="946" spans="1:8" ht="15">
      <c r="A946" s="1266"/>
      <c r="B946" s="1266"/>
      <c r="C946" s="1266"/>
      <c r="D946" s="1266"/>
      <c r="E946" s="1266"/>
      <c r="F946" s="1266"/>
      <c r="G946" s="1266"/>
      <c r="H946" s="1266"/>
    </row>
    <row r="947" spans="1:8" ht="15">
      <c r="A947" s="1266"/>
      <c r="B947" s="1266"/>
      <c r="C947" s="1266"/>
      <c r="D947" s="1266"/>
      <c r="E947" s="1266"/>
      <c r="F947" s="1266"/>
      <c r="G947" s="1266"/>
      <c r="H947" s="1266"/>
    </row>
    <row r="948" spans="1:8" ht="15">
      <c r="A948" s="1266"/>
      <c r="B948" s="1266"/>
      <c r="C948" s="1266"/>
      <c r="D948" s="1266"/>
      <c r="E948" s="1266"/>
      <c r="F948" s="1266"/>
      <c r="G948" s="1266"/>
      <c r="H948" s="1266"/>
    </row>
    <row r="949" spans="1:8" ht="15">
      <c r="A949" s="1266"/>
      <c r="B949" s="1266"/>
      <c r="C949" s="1266"/>
      <c r="D949" s="1266"/>
      <c r="E949" s="1266"/>
      <c r="F949" s="1266"/>
      <c r="G949" s="1266"/>
      <c r="H949" s="1266"/>
    </row>
    <row r="950" spans="1:8" ht="15">
      <c r="A950" s="1266"/>
      <c r="B950" s="1266"/>
      <c r="C950" s="1266"/>
      <c r="D950" s="1266"/>
      <c r="E950" s="1266"/>
      <c r="F950" s="1266"/>
      <c r="G950" s="1266"/>
      <c r="H950" s="1266"/>
    </row>
    <row r="951" spans="1:8" ht="15">
      <c r="A951" s="1266"/>
      <c r="B951" s="1266"/>
      <c r="C951" s="1266"/>
      <c r="D951" s="1266"/>
      <c r="E951" s="1266"/>
      <c r="F951" s="1266"/>
      <c r="G951" s="1266"/>
      <c r="H951" s="1266"/>
    </row>
    <row r="952" spans="1:8" ht="15">
      <c r="A952" s="1266"/>
      <c r="B952" s="1266"/>
      <c r="C952" s="1266"/>
      <c r="D952" s="1266"/>
      <c r="E952" s="1266"/>
      <c r="F952" s="1266"/>
      <c r="G952" s="1266"/>
      <c r="H952" s="1266"/>
    </row>
    <row r="953" spans="1:8" ht="15">
      <c r="A953" s="1266"/>
      <c r="B953" s="1266"/>
      <c r="C953" s="1266"/>
      <c r="D953" s="1266"/>
      <c r="E953" s="1266"/>
      <c r="F953" s="1266"/>
      <c r="G953" s="1266"/>
      <c r="H953" s="1266"/>
    </row>
    <row r="954" spans="1:8" ht="15">
      <c r="A954" s="1266"/>
      <c r="B954" s="1266"/>
      <c r="C954" s="1266"/>
      <c r="D954" s="1266"/>
      <c r="E954" s="1266"/>
      <c r="F954" s="1266"/>
      <c r="G954" s="1266"/>
      <c r="H954" s="1266"/>
    </row>
    <row r="955" spans="1:8" ht="15">
      <c r="A955" s="1266"/>
      <c r="B955" s="1266"/>
      <c r="C955" s="1266"/>
      <c r="D955" s="1266"/>
      <c r="E955" s="1266"/>
      <c r="F955" s="1266"/>
      <c r="G955" s="1266"/>
      <c r="H955" s="1266"/>
    </row>
    <row r="956" spans="1:8" ht="15">
      <c r="A956" s="1266"/>
      <c r="B956" s="1266"/>
      <c r="C956" s="1266"/>
      <c r="D956" s="1266"/>
      <c r="E956" s="1266"/>
      <c r="F956" s="1266"/>
      <c r="G956" s="1266"/>
      <c r="H956" s="1266"/>
    </row>
    <row r="957" spans="1:8" ht="15">
      <c r="A957" s="1266"/>
      <c r="B957" s="1266"/>
      <c r="C957" s="1266"/>
      <c r="D957" s="1266"/>
      <c r="E957" s="1266"/>
      <c r="F957" s="1266"/>
      <c r="G957" s="1266"/>
      <c r="H957" s="1266"/>
    </row>
    <row r="958" spans="1:8" ht="15">
      <c r="A958" s="1266"/>
      <c r="B958" s="1266"/>
      <c r="C958" s="1266"/>
      <c r="D958" s="1266"/>
      <c r="E958" s="1266"/>
      <c r="F958" s="1266"/>
      <c r="G958" s="1266"/>
      <c r="H958" s="1266"/>
    </row>
    <row r="959" spans="1:8" ht="15">
      <c r="A959" s="1266"/>
      <c r="B959" s="1266"/>
      <c r="C959" s="1266"/>
      <c r="D959" s="1266"/>
      <c r="E959" s="1266"/>
      <c r="F959" s="1266"/>
      <c r="G959" s="1266"/>
      <c r="H959" s="1266"/>
    </row>
    <row r="960" spans="1:8" ht="15">
      <c r="A960" s="1266"/>
      <c r="B960" s="1266"/>
      <c r="C960" s="1266"/>
      <c r="D960" s="1266"/>
      <c r="E960" s="1266"/>
      <c r="F960" s="1266"/>
      <c r="G960" s="1266"/>
      <c r="H960" s="1266"/>
    </row>
    <row r="961" spans="1:8" ht="15">
      <c r="A961" s="1266"/>
      <c r="B961" s="1266"/>
      <c r="C961" s="1266"/>
      <c r="D961" s="1266"/>
      <c r="E961" s="1266"/>
      <c r="F961" s="1266"/>
      <c r="G961" s="1266"/>
      <c r="H961" s="1266"/>
    </row>
    <row r="962" spans="1:8" ht="15">
      <c r="A962" s="1266"/>
      <c r="B962" s="1266"/>
      <c r="C962" s="1266"/>
      <c r="D962" s="1266"/>
      <c r="E962" s="1266"/>
      <c r="F962" s="1266"/>
      <c r="G962" s="1266"/>
      <c r="H962" s="1266"/>
    </row>
    <row r="963" spans="1:8" ht="15">
      <c r="A963" s="1266"/>
      <c r="B963" s="1266"/>
      <c r="C963" s="1266"/>
      <c r="D963" s="1266"/>
      <c r="E963" s="1266"/>
      <c r="F963" s="1266"/>
      <c r="G963" s="1266"/>
      <c r="H963" s="1266"/>
    </row>
    <row r="964" spans="1:8" ht="15">
      <c r="A964" s="1266"/>
      <c r="B964" s="1266"/>
      <c r="C964" s="1266"/>
      <c r="D964" s="1266"/>
      <c r="E964" s="1266"/>
      <c r="F964" s="1266"/>
      <c r="G964" s="1266"/>
      <c r="H964" s="1266"/>
    </row>
    <row r="965" spans="1:8" ht="15">
      <c r="A965" s="1266"/>
      <c r="B965" s="1266"/>
      <c r="C965" s="1266"/>
      <c r="D965" s="1266"/>
      <c r="E965" s="1266"/>
      <c r="F965" s="1266"/>
      <c r="G965" s="1266"/>
      <c r="H965" s="1266"/>
    </row>
    <row r="966" spans="1:8" ht="15">
      <c r="A966" s="1266"/>
      <c r="B966" s="1266"/>
      <c r="C966" s="1266"/>
      <c r="D966" s="1266"/>
      <c r="E966" s="1266"/>
      <c r="F966" s="1266"/>
      <c r="G966" s="1266"/>
      <c r="H966" s="1266"/>
    </row>
    <row r="967" spans="1:8" ht="15">
      <c r="A967" s="1266"/>
      <c r="B967" s="1266"/>
      <c r="C967" s="1266"/>
      <c r="D967" s="1266"/>
      <c r="E967" s="1266"/>
      <c r="F967" s="1266"/>
      <c r="G967" s="1266"/>
      <c r="H967" s="1266"/>
    </row>
    <row r="968" spans="1:8" ht="15">
      <c r="A968" s="1266"/>
      <c r="B968" s="1266"/>
      <c r="C968" s="1266"/>
      <c r="D968" s="1266"/>
      <c r="E968" s="1266"/>
      <c r="F968" s="1266"/>
      <c r="G968" s="1266"/>
      <c r="H968" s="1266"/>
    </row>
    <row r="969" spans="1:8" ht="15">
      <c r="A969" s="1266"/>
      <c r="B969" s="1266"/>
      <c r="C969" s="1266"/>
      <c r="D969" s="1266"/>
      <c r="E969" s="1266"/>
      <c r="F969" s="1266"/>
      <c r="G969" s="1266"/>
      <c r="H969" s="1266"/>
    </row>
    <row r="970" spans="1:8" ht="15">
      <c r="A970" s="1266"/>
      <c r="B970" s="1266"/>
      <c r="C970" s="1266"/>
      <c r="D970" s="1266"/>
      <c r="E970" s="1266"/>
      <c r="F970" s="1266"/>
      <c r="G970" s="1266"/>
      <c r="H970" s="1266"/>
    </row>
    <row r="971" spans="1:8" ht="15">
      <c r="A971" s="1266"/>
      <c r="B971" s="1266"/>
      <c r="C971" s="1266"/>
      <c r="D971" s="1266"/>
      <c r="E971" s="1266"/>
      <c r="F971" s="1266"/>
      <c r="G971" s="1266"/>
      <c r="H971" s="1266"/>
    </row>
    <row r="972" spans="1:8" ht="15">
      <c r="A972" s="1266"/>
      <c r="B972" s="1266"/>
      <c r="C972" s="1266"/>
      <c r="D972" s="1266"/>
      <c r="E972" s="1266"/>
      <c r="F972" s="1266"/>
      <c r="G972" s="1266"/>
      <c r="H972" s="1266"/>
    </row>
    <row r="973" spans="1:8" ht="15">
      <c r="A973" s="1266"/>
      <c r="B973" s="1266"/>
      <c r="C973" s="1266"/>
      <c r="D973" s="1266"/>
      <c r="E973" s="1266"/>
      <c r="F973" s="1266"/>
      <c r="G973" s="1266"/>
      <c r="H973" s="1266"/>
    </row>
    <row r="974" spans="1:8" ht="15">
      <c r="A974" s="1266"/>
      <c r="B974" s="1266"/>
      <c r="C974" s="1266"/>
      <c r="D974" s="1266"/>
      <c r="E974" s="1266"/>
      <c r="F974" s="1266"/>
      <c r="G974" s="1266"/>
      <c r="H974" s="1266"/>
    </row>
    <row r="975" spans="1:8" ht="15">
      <c r="A975" s="1266"/>
      <c r="B975" s="1266"/>
      <c r="C975" s="1266"/>
      <c r="D975" s="1266"/>
      <c r="E975" s="1266"/>
      <c r="F975" s="1266"/>
      <c r="G975" s="1266"/>
      <c r="H975" s="1266"/>
    </row>
    <row r="976" spans="1:8" ht="15">
      <c r="A976" s="1266"/>
      <c r="B976" s="1266"/>
      <c r="C976" s="1266"/>
      <c r="D976" s="1266"/>
      <c r="E976" s="1266"/>
      <c r="F976" s="1266"/>
      <c r="G976" s="1266"/>
      <c r="H976" s="1266"/>
    </row>
    <row r="977" spans="1:8" ht="15">
      <c r="A977" s="1266"/>
      <c r="B977" s="1266"/>
      <c r="C977" s="1266"/>
      <c r="D977" s="1266"/>
      <c r="E977" s="1266"/>
      <c r="F977" s="1266"/>
      <c r="G977" s="1266"/>
      <c r="H977" s="1266"/>
    </row>
    <row r="978" spans="1:8" ht="15">
      <c r="A978" s="1266"/>
      <c r="B978" s="1266"/>
      <c r="C978" s="1266"/>
      <c r="D978" s="1266"/>
      <c r="E978" s="1266"/>
      <c r="F978" s="1266"/>
      <c r="G978" s="1266"/>
      <c r="H978" s="1266"/>
    </row>
    <row r="979" spans="1:8" ht="15">
      <c r="A979" s="1266"/>
      <c r="B979" s="1266"/>
      <c r="C979" s="1266"/>
      <c r="D979" s="1266"/>
      <c r="E979" s="1266"/>
      <c r="F979" s="1266"/>
      <c r="G979" s="1266"/>
      <c r="H979" s="1266"/>
    </row>
    <row r="980" spans="1:8" ht="15">
      <c r="A980" s="1266"/>
      <c r="B980" s="1266"/>
      <c r="C980" s="1266"/>
      <c r="D980" s="1266"/>
      <c r="E980" s="1266"/>
      <c r="F980" s="1266"/>
      <c r="G980" s="1266"/>
      <c r="H980" s="1266"/>
    </row>
    <row r="981" spans="1:8" ht="15">
      <c r="A981" s="1266"/>
      <c r="B981" s="1266"/>
      <c r="C981" s="1266"/>
      <c r="D981" s="1266"/>
      <c r="E981" s="1266"/>
      <c r="F981" s="1266"/>
      <c r="G981" s="1266"/>
      <c r="H981" s="1266"/>
    </row>
    <row r="982" spans="1:8" ht="15">
      <c r="A982" s="1266"/>
      <c r="B982" s="1266"/>
      <c r="C982" s="1266"/>
      <c r="D982" s="1266"/>
      <c r="E982" s="1266"/>
      <c r="F982" s="1266"/>
      <c r="G982" s="1266"/>
      <c r="H982" s="1266"/>
    </row>
    <row r="983" spans="1:8" ht="15">
      <c r="A983" s="1266"/>
      <c r="B983" s="1266"/>
      <c r="C983" s="1266"/>
      <c r="D983" s="1266"/>
      <c r="E983" s="1266"/>
      <c r="F983" s="1266"/>
      <c r="G983" s="1266"/>
      <c r="H983" s="1266"/>
    </row>
    <row r="984" spans="1:8" ht="15">
      <c r="A984" s="1266"/>
      <c r="B984" s="1266"/>
      <c r="C984" s="1266"/>
      <c r="D984" s="1266"/>
      <c r="E984" s="1266"/>
      <c r="F984" s="1266"/>
      <c r="G984" s="1266"/>
      <c r="H984" s="1266"/>
    </row>
    <row r="985" spans="1:8" ht="15">
      <c r="A985" s="1266"/>
      <c r="B985" s="1266"/>
      <c r="C985" s="1266"/>
      <c r="D985" s="1266"/>
      <c r="E985" s="1266"/>
      <c r="F985" s="1266"/>
      <c r="G985" s="1266"/>
      <c r="H985" s="1266"/>
    </row>
    <row r="986" spans="1:8" ht="15">
      <c r="A986" s="1266"/>
      <c r="B986" s="1266"/>
      <c r="C986" s="1266"/>
      <c r="D986" s="1266"/>
      <c r="E986" s="1266"/>
      <c r="F986" s="1266"/>
      <c r="G986" s="1266"/>
      <c r="H986" s="1266"/>
    </row>
    <row r="987" spans="1:8" ht="15">
      <c r="A987" s="1266"/>
      <c r="B987" s="1266"/>
      <c r="C987" s="1266"/>
      <c r="D987" s="1266"/>
      <c r="E987" s="1266"/>
      <c r="F987" s="1266"/>
      <c r="G987" s="1266"/>
      <c r="H987" s="1266"/>
    </row>
    <row r="988" spans="1:8" ht="15">
      <c r="A988" s="1266"/>
      <c r="B988" s="1266"/>
      <c r="C988" s="1266"/>
      <c r="D988" s="1266"/>
      <c r="E988" s="1266"/>
      <c r="F988" s="1266"/>
      <c r="G988" s="1266"/>
      <c r="H988" s="1266"/>
    </row>
    <row r="989" spans="1:8" ht="15">
      <c r="A989" s="1266"/>
      <c r="B989" s="1266"/>
      <c r="C989" s="1266"/>
      <c r="D989" s="1266"/>
      <c r="E989" s="1266"/>
      <c r="F989" s="1266"/>
      <c r="G989" s="1266"/>
      <c r="H989" s="1266"/>
    </row>
    <row r="990" spans="1:8" ht="15">
      <c r="A990" s="1266"/>
      <c r="B990" s="1266"/>
      <c r="C990" s="1266"/>
      <c r="D990" s="1266"/>
      <c r="E990" s="1266"/>
      <c r="F990" s="1266"/>
      <c r="G990" s="1266"/>
      <c r="H990" s="1266"/>
    </row>
    <row r="991" spans="1:8" ht="15">
      <c r="A991" s="1266"/>
      <c r="B991" s="1266"/>
      <c r="C991" s="1266"/>
      <c r="D991" s="1266"/>
      <c r="E991" s="1266"/>
      <c r="F991" s="1266"/>
      <c r="G991" s="1266"/>
      <c r="H991" s="1266"/>
    </row>
    <row r="992" spans="1:8" ht="15">
      <c r="A992" s="1266"/>
      <c r="B992" s="1266"/>
      <c r="C992" s="1266"/>
      <c r="D992" s="1266"/>
      <c r="E992" s="1266"/>
      <c r="F992" s="1266"/>
      <c r="G992" s="1266"/>
      <c r="H992" s="1266"/>
    </row>
    <row r="993" spans="1:8" ht="15">
      <c r="A993" s="1266"/>
      <c r="B993" s="1266"/>
      <c r="C993" s="1266"/>
      <c r="D993" s="1266"/>
      <c r="E993" s="1266"/>
      <c r="F993" s="1266"/>
      <c r="G993" s="1266"/>
      <c r="H993" s="1266"/>
    </row>
    <row r="994" spans="1:8" ht="15">
      <c r="A994" s="1266"/>
      <c r="B994" s="1266"/>
      <c r="C994" s="1266"/>
      <c r="D994" s="1266"/>
      <c r="E994" s="1266"/>
      <c r="F994" s="1266"/>
      <c r="G994" s="1266"/>
      <c r="H994" s="1266"/>
    </row>
    <row r="995" spans="1:8" ht="15">
      <c r="A995" s="1266"/>
      <c r="B995" s="1266"/>
      <c r="C995" s="1266"/>
      <c r="D995" s="1266"/>
      <c r="E995" s="1266"/>
      <c r="F995" s="1266"/>
      <c r="G995" s="1266"/>
      <c r="H995" s="1266"/>
    </row>
    <row r="996" spans="1:8" ht="15">
      <c r="A996" s="1266"/>
      <c r="B996" s="1266"/>
      <c r="C996" s="1266"/>
      <c r="D996" s="1266"/>
      <c r="E996" s="1266"/>
      <c r="F996" s="1266"/>
      <c r="G996" s="1266"/>
      <c r="H996" s="1266"/>
    </row>
    <row r="997" spans="1:8" ht="15">
      <c r="A997" s="1266"/>
      <c r="B997" s="1266"/>
      <c r="C997" s="1266"/>
      <c r="D997" s="1266"/>
      <c r="E997" s="1266"/>
      <c r="F997" s="1266"/>
      <c r="G997" s="1266"/>
      <c r="H997" s="1266"/>
    </row>
    <row r="998" spans="1:8" ht="15">
      <c r="A998" s="1266"/>
      <c r="B998" s="1266"/>
      <c r="C998" s="1266"/>
      <c r="D998" s="1266"/>
      <c r="E998" s="1266"/>
      <c r="F998" s="1266"/>
      <c r="G998" s="1266"/>
      <c r="H998" s="1266"/>
    </row>
    <row r="999" spans="1:8" ht="15">
      <c r="A999" s="1266"/>
      <c r="B999" s="1266"/>
      <c r="C999" s="1266"/>
      <c r="D999" s="1266"/>
      <c r="E999" s="1266"/>
      <c r="F999" s="1266"/>
      <c r="G999" s="1266"/>
      <c r="H999" s="1266"/>
    </row>
    <row r="1000" spans="1:8" ht="15">
      <c r="A1000" s="1266"/>
      <c r="B1000" s="1266"/>
      <c r="C1000" s="1266"/>
      <c r="D1000" s="1266"/>
      <c r="E1000" s="1266"/>
      <c r="F1000" s="1266"/>
      <c r="G1000" s="1266"/>
      <c r="H1000" s="1266"/>
    </row>
    <row r="1001" spans="1:8" ht="15">
      <c r="A1001" s="1266"/>
      <c r="B1001" s="1266"/>
      <c r="C1001" s="1266"/>
      <c r="D1001" s="1266"/>
      <c r="E1001" s="1266"/>
      <c r="F1001" s="1266"/>
      <c r="G1001" s="1266"/>
      <c r="H1001" s="1266"/>
    </row>
    <row r="1002" spans="1:8" ht="15">
      <c r="A1002" s="1266"/>
      <c r="B1002" s="1266"/>
      <c r="C1002" s="1266"/>
      <c r="D1002" s="1266"/>
      <c r="E1002" s="1266"/>
      <c r="F1002" s="1266"/>
      <c r="G1002" s="1266"/>
      <c r="H1002" s="1266"/>
    </row>
    <row r="1003" spans="1:8" ht="15">
      <c r="A1003" s="1266"/>
      <c r="B1003" s="1266"/>
      <c r="C1003" s="1266"/>
      <c r="D1003" s="1266"/>
      <c r="E1003" s="1266"/>
      <c r="F1003" s="1266"/>
      <c r="G1003" s="1266"/>
      <c r="H1003" s="1266"/>
    </row>
    <row r="1004" spans="1:8" ht="15">
      <c r="A1004" s="1266"/>
      <c r="B1004" s="1266"/>
      <c r="C1004" s="1266"/>
      <c r="D1004" s="1266"/>
      <c r="E1004" s="1266"/>
      <c r="F1004" s="1266"/>
      <c r="G1004" s="1266"/>
      <c r="H1004" s="1266"/>
    </row>
    <row r="1005" spans="1:8" ht="15">
      <c r="A1005" s="1266"/>
      <c r="B1005" s="1266"/>
      <c r="C1005" s="1266"/>
      <c r="D1005" s="1266"/>
      <c r="E1005" s="1266"/>
      <c r="F1005" s="1266"/>
      <c r="G1005" s="1266"/>
      <c r="H1005" s="1266"/>
    </row>
    <row r="1006" spans="1:8" ht="15">
      <c r="A1006" s="1266"/>
      <c r="B1006" s="1266"/>
      <c r="C1006" s="1266"/>
      <c r="D1006" s="1266"/>
      <c r="E1006" s="1266"/>
      <c r="F1006" s="1266"/>
      <c r="G1006" s="1266"/>
      <c r="H1006" s="1266"/>
    </row>
    <row r="1007" spans="1:8" ht="15">
      <c r="A1007" s="1266"/>
      <c r="B1007" s="1266"/>
      <c r="C1007" s="1266"/>
      <c r="D1007" s="1266"/>
      <c r="E1007" s="1266"/>
      <c r="F1007" s="1266"/>
      <c r="G1007" s="1266"/>
      <c r="H1007" s="1266"/>
    </row>
    <row r="1008" spans="1:8" ht="15">
      <c r="A1008" s="1266"/>
      <c r="B1008" s="1266"/>
      <c r="C1008" s="1266"/>
      <c r="D1008" s="1266"/>
      <c r="E1008" s="1266"/>
      <c r="F1008" s="1266"/>
      <c r="G1008" s="1266"/>
      <c r="H1008" s="1266"/>
    </row>
    <row r="1009" spans="1:8" ht="15">
      <c r="A1009" s="1266"/>
      <c r="B1009" s="1266"/>
      <c r="C1009" s="1266"/>
      <c r="D1009" s="1266"/>
      <c r="E1009" s="1266"/>
      <c r="F1009" s="1266"/>
      <c r="G1009" s="1266"/>
      <c r="H1009" s="1266"/>
    </row>
    <row r="1010" spans="1:8" ht="15">
      <c r="A1010" s="1266"/>
      <c r="B1010" s="1266"/>
      <c r="C1010" s="1266"/>
      <c r="D1010" s="1266"/>
      <c r="E1010" s="1266"/>
      <c r="F1010" s="1266"/>
      <c r="G1010" s="1266"/>
      <c r="H1010" s="1266"/>
    </row>
    <row r="1011" spans="1:8" ht="15">
      <c r="A1011" s="1266"/>
      <c r="B1011" s="1266"/>
      <c r="C1011" s="1266"/>
      <c r="D1011" s="1266"/>
      <c r="E1011" s="1266"/>
      <c r="F1011" s="1266"/>
      <c r="G1011" s="1266"/>
      <c r="H1011" s="1266"/>
    </row>
    <row r="1012" spans="1:8" ht="15">
      <c r="A1012" s="1266"/>
      <c r="B1012" s="1266"/>
      <c r="C1012" s="1266"/>
      <c r="D1012" s="1266"/>
      <c r="E1012" s="1266"/>
      <c r="F1012" s="1266"/>
      <c r="G1012" s="1266"/>
      <c r="H1012" s="1266"/>
    </row>
    <row r="1013" spans="1:8" ht="15">
      <c r="A1013" s="1266"/>
      <c r="B1013" s="1266"/>
      <c r="C1013" s="1266"/>
      <c r="D1013" s="1266"/>
      <c r="E1013" s="1266"/>
      <c r="F1013" s="1266"/>
      <c r="G1013" s="1266"/>
      <c r="H1013" s="1266"/>
    </row>
    <row r="1014" spans="1:8" ht="15">
      <c r="A1014" s="1266"/>
      <c r="B1014" s="1266"/>
      <c r="C1014" s="1266"/>
      <c r="D1014" s="1266"/>
      <c r="E1014" s="1266"/>
      <c r="F1014" s="1266"/>
      <c r="G1014" s="1266"/>
      <c r="H1014" s="1266"/>
    </row>
    <row r="1015" spans="1:8" ht="15">
      <c r="A1015" s="1266"/>
      <c r="B1015" s="1266"/>
      <c r="C1015" s="1266"/>
      <c r="D1015" s="1266"/>
      <c r="E1015" s="1266"/>
      <c r="F1015" s="1266"/>
      <c r="G1015" s="1266"/>
      <c r="H1015" s="1266"/>
    </row>
    <row r="1016" spans="1:8" ht="15">
      <c r="A1016" s="1266"/>
      <c r="B1016" s="1266"/>
      <c r="C1016" s="1266"/>
      <c r="D1016" s="1266"/>
      <c r="E1016" s="1266"/>
      <c r="F1016" s="1266"/>
      <c r="G1016" s="1266"/>
      <c r="H1016" s="1266"/>
    </row>
    <row r="1017" spans="1:8" ht="15">
      <c r="A1017" s="1266"/>
      <c r="B1017" s="1266"/>
      <c r="C1017" s="1266"/>
      <c r="D1017" s="1266"/>
      <c r="E1017" s="1266"/>
      <c r="F1017" s="1266"/>
      <c r="G1017" s="1266"/>
      <c r="H1017" s="1266"/>
    </row>
    <row r="1018" spans="1:8" ht="15">
      <c r="A1018" s="1266"/>
      <c r="B1018" s="1266"/>
      <c r="C1018" s="1266"/>
      <c r="D1018" s="1266"/>
      <c r="E1018" s="1266"/>
      <c r="F1018" s="1266"/>
      <c r="G1018" s="1266"/>
      <c r="H1018" s="1266"/>
    </row>
    <row r="1019" spans="1:8" ht="15">
      <c r="A1019" s="1266"/>
      <c r="B1019" s="1266"/>
      <c r="C1019" s="1266"/>
      <c r="D1019" s="1266"/>
      <c r="E1019" s="1266"/>
      <c r="F1019" s="1266"/>
      <c r="G1019" s="1266"/>
      <c r="H1019" s="1266"/>
    </row>
    <row r="1020" spans="1:8" ht="15">
      <c r="A1020" s="1266"/>
      <c r="B1020" s="1266"/>
      <c r="C1020" s="1266"/>
      <c r="D1020" s="1266"/>
      <c r="E1020" s="1266"/>
      <c r="F1020" s="1266"/>
      <c r="G1020" s="1266"/>
      <c r="H1020" s="1266"/>
    </row>
    <row r="1021" spans="1:8" ht="15">
      <c r="A1021" s="1266"/>
      <c r="B1021" s="1266"/>
      <c r="C1021" s="1266"/>
      <c r="D1021" s="1266"/>
      <c r="E1021" s="1266"/>
      <c r="F1021" s="1266"/>
      <c r="G1021" s="1266"/>
      <c r="H1021" s="1266"/>
    </row>
    <row r="1022" spans="1:8" ht="15">
      <c r="A1022" s="1266"/>
      <c r="B1022" s="1266"/>
      <c r="C1022" s="1266"/>
      <c r="D1022" s="1266"/>
      <c r="E1022" s="1266"/>
      <c r="F1022" s="1266"/>
      <c r="G1022" s="1266"/>
      <c r="H1022" s="1266"/>
    </row>
    <row r="1023" spans="1:8" ht="15">
      <c r="A1023" s="1266"/>
      <c r="B1023" s="1266"/>
      <c r="C1023" s="1266"/>
      <c r="D1023" s="1266"/>
      <c r="E1023" s="1266"/>
      <c r="F1023" s="1266"/>
      <c r="G1023" s="1266"/>
      <c r="H1023" s="1266"/>
    </row>
    <row r="1024" spans="1:8" ht="15">
      <c r="A1024" s="1266"/>
      <c r="B1024" s="1266"/>
      <c r="C1024" s="1266"/>
      <c r="D1024" s="1266"/>
      <c r="E1024" s="1266"/>
      <c r="F1024" s="1266"/>
      <c r="G1024" s="1266"/>
      <c r="H1024" s="1266"/>
    </row>
    <row r="1025" spans="1:8" ht="15">
      <c r="A1025" s="1266"/>
      <c r="B1025" s="1266"/>
      <c r="C1025" s="1266"/>
      <c r="D1025" s="1266"/>
      <c r="E1025" s="1266"/>
      <c r="F1025" s="1266"/>
      <c r="G1025" s="1266"/>
      <c r="H1025" s="1266"/>
    </row>
    <row r="1026" spans="1:8" ht="15">
      <c r="A1026" s="1266"/>
      <c r="B1026" s="1266"/>
      <c r="C1026" s="1266"/>
      <c r="D1026" s="1266"/>
      <c r="E1026" s="1266"/>
      <c r="F1026" s="1266"/>
      <c r="G1026" s="1266"/>
      <c r="H1026" s="1266"/>
    </row>
    <row r="1027" spans="1:8" ht="15">
      <c r="A1027" s="1266"/>
      <c r="B1027" s="1266"/>
      <c r="C1027" s="1266"/>
      <c r="D1027" s="1266"/>
      <c r="E1027" s="1266"/>
      <c r="F1027" s="1266"/>
      <c r="G1027" s="1266"/>
      <c r="H1027" s="1266"/>
    </row>
    <row r="1028" spans="1:8" ht="15">
      <c r="A1028" s="1266"/>
      <c r="B1028" s="1266"/>
      <c r="C1028" s="1266"/>
      <c r="D1028" s="1266"/>
      <c r="E1028" s="1266"/>
      <c r="F1028" s="1266"/>
      <c r="G1028" s="1266"/>
      <c r="H1028" s="1266"/>
    </row>
    <row r="1029" spans="1:8" ht="15">
      <c r="A1029" s="1266"/>
      <c r="B1029" s="1266"/>
      <c r="C1029" s="1266"/>
      <c r="D1029" s="1266"/>
      <c r="E1029" s="1266"/>
      <c r="F1029" s="1266"/>
      <c r="G1029" s="1266"/>
      <c r="H1029" s="1266"/>
    </row>
    <row r="1030" spans="1:8" ht="15">
      <c r="A1030" s="1266"/>
      <c r="B1030" s="1266"/>
      <c r="C1030" s="1266"/>
      <c r="D1030" s="1266"/>
      <c r="E1030" s="1266"/>
      <c r="F1030" s="1266"/>
      <c r="G1030" s="1266"/>
      <c r="H1030" s="1266"/>
    </row>
    <row r="1031" spans="1:8" ht="15">
      <c r="A1031" s="1266"/>
      <c r="B1031" s="1266"/>
      <c r="C1031" s="1266"/>
      <c r="D1031" s="1266"/>
      <c r="E1031" s="1266"/>
      <c r="F1031" s="1266"/>
      <c r="G1031" s="1266"/>
      <c r="H1031" s="1266"/>
    </row>
    <row r="1032" spans="1:8" ht="15">
      <c r="A1032" s="1266"/>
      <c r="B1032" s="1266"/>
      <c r="C1032" s="1266"/>
      <c r="D1032" s="1266"/>
      <c r="E1032" s="1266"/>
      <c r="F1032" s="1266"/>
      <c r="G1032" s="1266"/>
      <c r="H1032" s="1266"/>
    </row>
    <row r="1033" spans="1:8" ht="15">
      <c r="A1033" s="1266"/>
      <c r="B1033" s="1266"/>
      <c r="C1033" s="1266"/>
      <c r="D1033" s="1266"/>
      <c r="E1033" s="1266"/>
      <c r="F1033" s="1266"/>
      <c r="G1033" s="1266"/>
      <c r="H1033" s="1266"/>
    </row>
    <row r="1034" spans="1:8" ht="15">
      <c r="A1034" s="1266"/>
      <c r="B1034" s="1266"/>
      <c r="C1034" s="1266"/>
      <c r="D1034" s="1266"/>
      <c r="E1034" s="1266"/>
      <c r="F1034" s="1266"/>
      <c r="G1034" s="1266"/>
      <c r="H1034" s="1266"/>
    </row>
    <row r="1035" spans="1:8" ht="15">
      <c r="A1035" s="1266"/>
      <c r="B1035" s="1266"/>
      <c r="C1035" s="1266"/>
      <c r="D1035" s="1266"/>
      <c r="E1035" s="1266"/>
      <c r="F1035" s="1266"/>
      <c r="G1035" s="1266"/>
      <c r="H1035" s="1266"/>
    </row>
    <row r="1036" spans="1:8" ht="15">
      <c r="A1036" s="1266"/>
      <c r="B1036" s="1266"/>
      <c r="C1036" s="1266"/>
      <c r="D1036" s="1266"/>
      <c r="E1036" s="1266"/>
      <c r="F1036" s="1266"/>
      <c r="G1036" s="1266"/>
      <c r="H1036" s="1266"/>
    </row>
    <row r="1037" spans="1:8" ht="15">
      <c r="A1037" s="1266"/>
      <c r="B1037" s="1266"/>
      <c r="C1037" s="1266"/>
      <c r="D1037" s="1266"/>
      <c r="E1037" s="1266"/>
      <c r="F1037" s="1266"/>
      <c r="G1037" s="1266"/>
      <c r="H1037" s="1266"/>
    </row>
    <row r="1038" spans="1:8" ht="15">
      <c r="A1038" s="1266"/>
      <c r="B1038" s="1266"/>
      <c r="C1038" s="1266"/>
      <c r="D1038" s="1266"/>
      <c r="E1038" s="1266"/>
      <c r="F1038" s="1266"/>
      <c r="G1038" s="1266"/>
      <c r="H1038" s="1266"/>
    </row>
    <row r="1039" spans="1:8" ht="15">
      <c r="A1039" s="1266"/>
      <c r="B1039" s="1266"/>
      <c r="C1039" s="1266"/>
      <c r="D1039" s="1266"/>
      <c r="E1039" s="1266"/>
      <c r="F1039" s="1266"/>
      <c r="G1039" s="1266"/>
      <c r="H1039" s="1266"/>
    </row>
    <row r="1040" spans="1:8" ht="15">
      <c r="A1040" s="1266"/>
      <c r="B1040" s="1266"/>
      <c r="C1040" s="1266"/>
      <c r="D1040" s="1266"/>
      <c r="E1040" s="1266"/>
      <c r="F1040" s="1266"/>
      <c r="G1040" s="1266"/>
      <c r="H1040" s="1266"/>
    </row>
    <row r="1041" spans="1:8" ht="15">
      <c r="A1041" s="1266"/>
      <c r="B1041" s="1266"/>
      <c r="C1041" s="1266"/>
      <c r="D1041" s="1266"/>
      <c r="E1041" s="1266"/>
      <c r="F1041" s="1266"/>
      <c r="G1041" s="1266"/>
      <c r="H1041" s="1266"/>
    </row>
    <row r="1042" spans="1:8" ht="15">
      <c r="A1042" s="1266"/>
      <c r="B1042" s="1266"/>
      <c r="C1042" s="1266"/>
      <c r="D1042" s="1266"/>
      <c r="E1042" s="1266"/>
      <c r="F1042" s="1266"/>
      <c r="G1042" s="1266"/>
      <c r="H1042" s="1266"/>
    </row>
    <row r="1043" spans="1:8" ht="15">
      <c r="A1043" s="1266"/>
      <c r="B1043" s="1266"/>
      <c r="C1043" s="1266"/>
      <c r="D1043" s="1266"/>
      <c r="E1043" s="1266"/>
      <c r="F1043" s="1266"/>
      <c r="G1043" s="1266"/>
      <c r="H1043" s="1266"/>
    </row>
    <row r="1044" spans="1:8" ht="15">
      <c r="A1044" s="1266"/>
      <c r="B1044" s="1266"/>
      <c r="C1044" s="1266"/>
      <c r="D1044" s="1266"/>
      <c r="E1044" s="1266"/>
      <c r="F1044" s="1266"/>
      <c r="G1044" s="1266"/>
      <c r="H1044" s="1266"/>
    </row>
    <row r="1045" spans="1:8" ht="15">
      <c r="A1045" s="1266"/>
      <c r="B1045" s="1266"/>
      <c r="C1045" s="1266"/>
      <c r="D1045" s="1266"/>
      <c r="E1045" s="1266"/>
      <c r="F1045" s="1266"/>
      <c r="G1045" s="1266"/>
      <c r="H1045" s="1266"/>
    </row>
    <row r="1046" spans="1:8" ht="15">
      <c r="A1046" s="1266"/>
      <c r="B1046" s="1266"/>
      <c r="C1046" s="1266"/>
      <c r="D1046" s="1266"/>
      <c r="E1046" s="1266"/>
      <c r="F1046" s="1266"/>
      <c r="G1046" s="1266"/>
      <c r="H1046" s="1266"/>
    </row>
    <row r="1047" spans="1:8" ht="15">
      <c r="A1047" s="1266"/>
      <c r="B1047" s="1266"/>
      <c r="C1047" s="1266"/>
      <c r="D1047" s="1266"/>
      <c r="E1047" s="1266"/>
      <c r="F1047" s="1266"/>
      <c r="G1047" s="1266"/>
      <c r="H1047" s="1266"/>
    </row>
    <row r="1048" spans="1:8" ht="15">
      <c r="A1048" s="1266"/>
      <c r="B1048" s="1266"/>
      <c r="C1048" s="1266"/>
      <c r="D1048" s="1266"/>
      <c r="E1048" s="1266"/>
      <c r="F1048" s="1266"/>
      <c r="G1048" s="1266"/>
      <c r="H1048" s="1266"/>
    </row>
    <row r="1049" spans="1:8" ht="15">
      <c r="A1049" s="1266"/>
      <c r="B1049" s="1266"/>
      <c r="C1049" s="1266"/>
      <c r="D1049" s="1266"/>
      <c r="E1049" s="1266"/>
      <c r="F1049" s="1266"/>
      <c r="G1049" s="1266"/>
      <c r="H1049" s="1266"/>
    </row>
    <row r="1050" spans="1:8" ht="15">
      <c r="A1050" s="1266"/>
      <c r="B1050" s="1266"/>
      <c r="C1050" s="1266"/>
      <c r="D1050" s="1266"/>
      <c r="E1050" s="1266"/>
      <c r="F1050" s="1266"/>
      <c r="G1050" s="1266"/>
      <c r="H1050" s="1266"/>
    </row>
    <row r="1051" spans="1:8" ht="15">
      <c r="A1051" s="1266"/>
      <c r="B1051" s="1266"/>
      <c r="C1051" s="1266"/>
      <c r="D1051" s="1266"/>
      <c r="E1051" s="1266"/>
      <c r="F1051" s="1266"/>
      <c r="G1051" s="1266"/>
      <c r="H1051" s="1266"/>
    </row>
    <row r="1052" spans="1:8" ht="15">
      <c r="A1052" s="1266"/>
      <c r="B1052" s="1266"/>
      <c r="C1052" s="1266"/>
      <c r="D1052" s="1266"/>
      <c r="E1052" s="1266"/>
      <c r="F1052" s="1266"/>
      <c r="G1052" s="1266"/>
      <c r="H1052" s="1266"/>
    </row>
    <row r="1053" spans="1:8" ht="15">
      <c r="A1053" s="1266"/>
      <c r="B1053" s="1266"/>
      <c r="C1053" s="1266"/>
      <c r="D1053" s="1266"/>
      <c r="E1053" s="1266"/>
      <c r="F1053" s="1266"/>
      <c r="G1053" s="1266"/>
      <c r="H1053" s="1266"/>
    </row>
    <row r="1054" spans="1:8" ht="15">
      <c r="A1054" s="1266"/>
      <c r="B1054" s="1266"/>
      <c r="C1054" s="1266"/>
      <c r="D1054" s="1266"/>
      <c r="E1054" s="1266"/>
      <c r="F1054" s="1266"/>
      <c r="G1054" s="1266"/>
      <c r="H1054" s="1266"/>
    </row>
    <row r="1055" spans="1:8" ht="15">
      <c r="A1055" s="1266"/>
      <c r="B1055" s="1266"/>
      <c r="C1055" s="1266"/>
      <c r="D1055" s="1266"/>
      <c r="E1055" s="1266"/>
      <c r="F1055" s="1266"/>
      <c r="G1055" s="1266"/>
      <c r="H1055" s="1266"/>
    </row>
    <row r="1056" spans="1:8" ht="15">
      <c r="A1056" s="1266"/>
      <c r="B1056" s="1266"/>
      <c r="C1056" s="1266"/>
      <c r="D1056" s="1266"/>
      <c r="E1056" s="1266"/>
      <c r="F1056" s="1266"/>
      <c r="G1056" s="1266"/>
      <c r="H1056" s="1266"/>
    </row>
    <row r="1057" spans="1:8" ht="15">
      <c r="A1057" s="1266"/>
      <c r="B1057" s="1266"/>
      <c r="C1057" s="1266"/>
      <c r="D1057" s="1266"/>
      <c r="E1057" s="1266"/>
      <c r="F1057" s="1266"/>
      <c r="G1057" s="1266"/>
      <c r="H1057" s="1266"/>
    </row>
    <row r="1058" spans="1:8" ht="15">
      <c r="A1058" s="1266"/>
      <c r="B1058" s="1266"/>
      <c r="C1058" s="1266"/>
      <c r="D1058" s="1266"/>
      <c r="E1058" s="1266"/>
      <c r="F1058" s="1266"/>
      <c r="G1058" s="1266"/>
      <c r="H1058" s="1266"/>
    </row>
    <row r="1059" spans="1:8" ht="15">
      <c r="A1059" s="1266"/>
      <c r="B1059" s="1266"/>
      <c r="C1059" s="1266"/>
      <c r="D1059" s="1266"/>
      <c r="E1059" s="1266"/>
      <c r="F1059" s="1266"/>
      <c r="G1059" s="1266"/>
      <c r="H1059" s="1266"/>
    </row>
    <row r="1060" spans="1:8" ht="15">
      <c r="A1060" s="1266"/>
      <c r="B1060" s="1266"/>
      <c r="C1060" s="1266"/>
      <c r="D1060" s="1266"/>
      <c r="E1060" s="1266"/>
      <c r="F1060" s="1266"/>
      <c r="G1060" s="1266"/>
      <c r="H1060" s="1266"/>
    </row>
    <row r="1061" spans="1:8" ht="15">
      <c r="A1061" s="1266"/>
      <c r="B1061" s="1266"/>
      <c r="C1061" s="1266"/>
      <c r="D1061" s="1266"/>
      <c r="E1061" s="1266"/>
      <c r="F1061" s="1266"/>
      <c r="G1061" s="1266"/>
      <c r="H1061" s="1266"/>
    </row>
    <row r="1062" spans="1:8" ht="15">
      <c r="A1062" s="1266"/>
      <c r="B1062" s="1266"/>
      <c r="C1062" s="1266"/>
      <c r="D1062" s="1266"/>
      <c r="E1062" s="1266"/>
      <c r="F1062" s="1266"/>
      <c r="G1062" s="1266"/>
      <c r="H1062" s="1266"/>
    </row>
    <row r="1063" spans="1:8" ht="15">
      <c r="A1063" s="1266"/>
      <c r="B1063" s="1266"/>
      <c r="C1063" s="1266"/>
      <c r="D1063" s="1266"/>
      <c r="E1063" s="1266"/>
      <c r="F1063" s="1266"/>
      <c r="G1063" s="1266"/>
      <c r="H1063" s="1266"/>
    </row>
    <row r="1064" spans="1:8" ht="15">
      <c r="A1064" s="1266"/>
      <c r="B1064" s="1266"/>
      <c r="C1064" s="1266"/>
      <c r="D1064" s="1266"/>
      <c r="E1064" s="1266"/>
      <c r="F1064" s="1266"/>
      <c r="G1064" s="1266"/>
      <c r="H1064" s="1266"/>
    </row>
    <row r="1065" spans="1:8" ht="15">
      <c r="A1065" s="1266"/>
      <c r="B1065" s="1266"/>
      <c r="C1065" s="1266"/>
      <c r="D1065" s="1266"/>
      <c r="E1065" s="1266"/>
      <c r="F1065" s="1266"/>
      <c r="G1065" s="1266"/>
      <c r="H1065" s="1266"/>
    </row>
    <row r="1066" spans="1:8" ht="15">
      <c r="A1066" s="1266"/>
      <c r="B1066" s="1266"/>
      <c r="C1066" s="1266"/>
      <c r="D1066" s="1266"/>
      <c r="E1066" s="1266"/>
      <c r="F1066" s="1266"/>
      <c r="G1066" s="1266"/>
      <c r="H1066" s="1266"/>
    </row>
    <row r="1067" spans="1:8" ht="15">
      <c r="A1067" s="1266"/>
      <c r="B1067" s="1266"/>
      <c r="C1067" s="1266"/>
      <c r="D1067" s="1266"/>
      <c r="E1067" s="1266"/>
      <c r="F1067" s="1266"/>
      <c r="G1067" s="1266"/>
      <c r="H1067" s="1266"/>
    </row>
    <row r="1068" spans="1:8" ht="15">
      <c r="A1068" s="1266"/>
      <c r="B1068" s="1266"/>
      <c r="C1068" s="1266"/>
      <c r="D1068" s="1266"/>
      <c r="E1068" s="1266"/>
      <c r="F1068" s="1266"/>
      <c r="G1068" s="1266"/>
      <c r="H1068" s="1266"/>
    </row>
    <row r="1069" spans="1:8" ht="15">
      <c r="A1069" s="1266"/>
      <c r="B1069" s="1266"/>
      <c r="C1069" s="1266"/>
      <c r="D1069" s="1266"/>
      <c r="E1069" s="1266"/>
      <c r="F1069" s="1266"/>
      <c r="G1069" s="1266"/>
      <c r="H1069" s="1266"/>
    </row>
    <row r="1070" spans="1:8" ht="15">
      <c r="A1070" s="1266"/>
      <c r="B1070" s="1266"/>
      <c r="C1070" s="1266"/>
      <c r="D1070" s="1266"/>
      <c r="E1070" s="1266"/>
      <c r="F1070" s="1266"/>
      <c r="G1070" s="1266"/>
      <c r="H1070" s="1266"/>
    </row>
    <row r="1071" spans="1:8" ht="15">
      <c r="A1071" s="1266"/>
      <c r="B1071" s="1266"/>
      <c r="C1071" s="1266"/>
      <c r="D1071" s="1266"/>
      <c r="E1071" s="1266"/>
      <c r="F1071" s="1266"/>
      <c r="G1071" s="1266"/>
      <c r="H1071" s="1266"/>
    </row>
    <row r="1072" spans="1:8" ht="15">
      <c r="A1072" s="1266"/>
      <c r="B1072" s="1266"/>
      <c r="C1072" s="1266"/>
      <c r="D1072" s="1266"/>
      <c r="E1072" s="1266"/>
      <c r="F1072" s="1266"/>
      <c r="G1072" s="1266"/>
      <c r="H1072" s="1266"/>
    </row>
    <row r="1073" spans="1:8" ht="15">
      <c r="A1073" s="1266"/>
      <c r="B1073" s="1266"/>
      <c r="C1073" s="1266"/>
      <c r="D1073" s="1266"/>
      <c r="E1073" s="1266"/>
      <c r="F1073" s="1266"/>
      <c r="G1073" s="1266"/>
      <c r="H1073" s="1266"/>
    </row>
    <row r="1074" spans="1:8" ht="15">
      <c r="A1074" s="1266"/>
      <c r="B1074" s="1266"/>
      <c r="C1074" s="1266"/>
      <c r="D1074" s="1266"/>
      <c r="E1074" s="1266"/>
      <c r="F1074" s="1266"/>
      <c r="G1074" s="1266"/>
      <c r="H1074" s="1266"/>
    </row>
    <row r="1075" spans="1:8" ht="15">
      <c r="A1075" s="1266"/>
      <c r="B1075" s="1266"/>
      <c r="C1075" s="1266"/>
      <c r="D1075" s="1266"/>
      <c r="E1075" s="1266"/>
      <c r="F1075" s="1266"/>
      <c r="G1075" s="1266"/>
      <c r="H1075" s="1266"/>
    </row>
    <row r="1076" spans="1:8" ht="15">
      <c r="A1076" s="1266"/>
      <c r="B1076" s="1266"/>
      <c r="C1076" s="1266"/>
      <c r="D1076" s="1266"/>
      <c r="E1076" s="1266"/>
      <c r="F1076" s="1266"/>
      <c r="G1076" s="1266"/>
      <c r="H1076" s="1266"/>
    </row>
    <row r="1077" spans="1:8" ht="15">
      <c r="A1077" s="1266"/>
      <c r="B1077" s="1266"/>
      <c r="C1077" s="1266"/>
      <c r="D1077" s="1266"/>
      <c r="E1077" s="1266"/>
      <c r="F1077" s="1266"/>
      <c r="G1077" s="1266"/>
      <c r="H1077" s="1266"/>
    </row>
    <row r="1078" spans="1:8" ht="15">
      <c r="A1078" s="1266"/>
      <c r="B1078" s="1266"/>
      <c r="C1078" s="1266"/>
      <c r="D1078" s="1266"/>
      <c r="E1078" s="1266"/>
      <c r="F1078" s="1266"/>
      <c r="G1078" s="1266"/>
      <c r="H1078" s="1266"/>
    </row>
    <row r="1079" spans="1:8" ht="15">
      <c r="A1079" s="1266"/>
      <c r="B1079" s="1266"/>
      <c r="C1079" s="1266"/>
      <c r="D1079" s="1266"/>
      <c r="E1079" s="1266"/>
      <c r="F1079" s="1266"/>
      <c r="G1079" s="1266"/>
      <c r="H1079" s="1266"/>
    </row>
    <row r="1080" spans="1:8" ht="15">
      <c r="A1080" s="1266"/>
      <c r="B1080" s="1266"/>
      <c r="C1080" s="1266"/>
      <c r="D1080" s="1266"/>
      <c r="E1080" s="1266"/>
      <c r="F1080" s="1266"/>
      <c r="G1080" s="1266"/>
      <c r="H1080" s="1266"/>
    </row>
    <row r="1081" spans="1:8" ht="15">
      <c r="A1081" s="1266"/>
      <c r="B1081" s="1266"/>
      <c r="C1081" s="1266"/>
      <c r="D1081" s="1266"/>
      <c r="E1081" s="1266"/>
      <c r="F1081" s="1266"/>
      <c r="G1081" s="1266"/>
      <c r="H1081" s="1266"/>
    </row>
    <row r="1082" spans="1:8" ht="15">
      <c r="A1082" s="1266"/>
      <c r="B1082" s="1266"/>
      <c r="C1082" s="1266"/>
      <c r="D1082" s="1266"/>
      <c r="E1082" s="1266"/>
      <c r="F1082" s="1266"/>
      <c r="G1082" s="1266"/>
      <c r="H1082" s="1266"/>
    </row>
    <row r="1083" spans="1:8" ht="15">
      <c r="A1083" s="1266"/>
      <c r="B1083" s="1266"/>
      <c r="C1083" s="1266"/>
      <c r="D1083" s="1266"/>
      <c r="E1083" s="1266"/>
      <c r="F1083" s="1266"/>
      <c r="G1083" s="1266"/>
      <c r="H1083" s="1266"/>
    </row>
    <row r="1084" spans="1:8" ht="15">
      <c r="A1084" s="1266"/>
      <c r="B1084" s="1266"/>
      <c r="C1084" s="1266"/>
      <c r="D1084" s="1266"/>
      <c r="E1084" s="1266"/>
      <c r="F1084" s="1266"/>
      <c r="G1084" s="1266"/>
      <c r="H1084" s="1266"/>
    </row>
    <row r="1085" spans="1:8" ht="15">
      <c r="A1085" s="1266"/>
      <c r="B1085" s="1266"/>
      <c r="C1085" s="1266"/>
      <c r="D1085" s="1266"/>
      <c r="E1085" s="1266"/>
      <c r="F1085" s="1266"/>
      <c r="G1085" s="1266"/>
      <c r="H1085" s="1266"/>
    </row>
    <row r="1086" spans="1:8" ht="15">
      <c r="A1086" s="1266"/>
      <c r="B1086" s="1266"/>
      <c r="C1086" s="1266"/>
      <c r="D1086" s="1266"/>
      <c r="E1086" s="1266"/>
      <c r="F1086" s="1266"/>
      <c r="G1086" s="1266"/>
      <c r="H1086" s="1266"/>
    </row>
    <row r="1087" spans="1:8" ht="15">
      <c r="A1087" s="1266"/>
      <c r="B1087" s="1266"/>
      <c r="C1087" s="1266"/>
      <c r="D1087" s="1266"/>
      <c r="E1087" s="1266"/>
      <c r="F1087" s="1266"/>
      <c r="G1087" s="1266"/>
      <c r="H1087" s="1266"/>
    </row>
    <row r="1088" spans="1:8" ht="15">
      <c r="A1088" s="1266"/>
      <c r="B1088" s="1266"/>
      <c r="C1088" s="1266"/>
      <c r="D1088" s="1266"/>
      <c r="E1088" s="1266"/>
      <c r="F1088" s="1266"/>
      <c r="G1088" s="1266"/>
      <c r="H1088" s="1266"/>
    </row>
    <row r="1089" spans="1:8" ht="15">
      <c r="A1089" s="1266"/>
      <c r="B1089" s="1266"/>
      <c r="C1089" s="1266"/>
      <c r="D1089" s="1266"/>
      <c r="E1089" s="1266"/>
      <c r="F1089" s="1266"/>
      <c r="G1089" s="1266"/>
      <c r="H1089" s="1266"/>
    </row>
    <row r="1090" spans="1:8" ht="15">
      <c r="A1090" s="1266"/>
      <c r="B1090" s="1266"/>
      <c r="C1090" s="1266"/>
      <c r="D1090" s="1266"/>
      <c r="E1090" s="1266"/>
      <c r="F1090" s="1266"/>
      <c r="G1090" s="1266"/>
      <c r="H1090" s="1266"/>
    </row>
    <row r="1091" spans="1:8" ht="15">
      <c r="A1091" s="1266"/>
      <c r="B1091" s="1266"/>
      <c r="C1091" s="1266"/>
      <c r="D1091" s="1266"/>
      <c r="E1091" s="1266"/>
      <c r="F1091" s="1266"/>
      <c r="G1091" s="1266"/>
      <c r="H1091" s="1266"/>
    </row>
    <row r="1092" spans="1:8" ht="15">
      <c r="A1092" s="1266"/>
      <c r="B1092" s="1266"/>
      <c r="C1092" s="1266"/>
      <c r="D1092" s="1266"/>
      <c r="E1092" s="1266"/>
      <c r="F1092" s="1266"/>
      <c r="G1092" s="1266"/>
      <c r="H1092" s="1266"/>
    </row>
    <row r="1093" spans="1:8" ht="15">
      <c r="A1093" s="1266"/>
      <c r="B1093" s="1266"/>
      <c r="C1093" s="1266"/>
      <c r="D1093" s="1266"/>
      <c r="E1093" s="1266"/>
      <c r="F1093" s="1266"/>
      <c r="G1093" s="1266"/>
      <c r="H1093" s="1266"/>
    </row>
    <row r="1094" spans="1:8" ht="15">
      <c r="A1094" s="1266"/>
      <c r="B1094" s="1266"/>
      <c r="C1094" s="1266"/>
      <c r="D1094" s="1266"/>
      <c r="E1094" s="1266"/>
      <c r="F1094" s="1266"/>
      <c r="G1094" s="1266"/>
      <c r="H1094" s="1266"/>
    </row>
    <row r="1095" spans="1:8" ht="15">
      <c r="A1095" s="1266"/>
      <c r="B1095" s="1266"/>
      <c r="C1095" s="1266"/>
      <c r="D1095" s="1266"/>
      <c r="E1095" s="1266"/>
      <c r="F1095" s="1266"/>
      <c r="G1095" s="1266"/>
      <c r="H1095" s="1266"/>
    </row>
    <row r="1096" spans="1:8" ht="15">
      <c r="A1096" s="1266"/>
      <c r="B1096" s="1266"/>
      <c r="C1096" s="1266"/>
      <c r="D1096" s="1266"/>
      <c r="E1096" s="1266"/>
      <c r="F1096" s="1266"/>
      <c r="G1096" s="1266"/>
      <c r="H1096" s="1266"/>
    </row>
    <row r="1097" spans="1:8" ht="15">
      <c r="A1097" s="1266"/>
      <c r="B1097" s="1266"/>
      <c r="C1097" s="1266"/>
      <c r="D1097" s="1266"/>
      <c r="E1097" s="1266"/>
      <c r="F1097" s="1266"/>
      <c r="G1097" s="1266"/>
      <c r="H1097" s="1266"/>
    </row>
    <row r="1098" spans="1:8" ht="15">
      <c r="A1098" s="1266"/>
      <c r="B1098" s="1266"/>
      <c r="C1098" s="1266"/>
      <c r="D1098" s="1266"/>
      <c r="E1098" s="1266"/>
      <c r="F1098" s="1266"/>
      <c r="G1098" s="1266"/>
      <c r="H1098" s="1266"/>
    </row>
    <row r="1099" spans="1:8" ht="15">
      <c r="A1099" s="1266"/>
      <c r="B1099" s="1266"/>
      <c r="C1099" s="1266"/>
      <c r="D1099" s="1266"/>
      <c r="E1099" s="1266"/>
      <c r="F1099" s="1266"/>
      <c r="G1099" s="1266"/>
      <c r="H1099" s="1266"/>
    </row>
    <row r="1100" spans="1:8" ht="15">
      <c r="A1100" s="1266"/>
      <c r="B1100" s="1266"/>
      <c r="C1100" s="1266"/>
      <c r="D1100" s="1266"/>
      <c r="E1100" s="1266"/>
      <c r="F1100" s="1266"/>
      <c r="G1100" s="1266"/>
      <c r="H1100" s="1266"/>
    </row>
    <row r="1101" spans="1:8" ht="15">
      <c r="A1101" s="1266"/>
      <c r="B1101" s="1266"/>
      <c r="C1101" s="1266"/>
      <c r="D1101" s="1266"/>
      <c r="E1101" s="1266"/>
      <c r="F1101" s="1266"/>
      <c r="G1101" s="1266"/>
      <c r="H1101" s="1266"/>
    </row>
    <row r="1102" spans="1:8" ht="15">
      <c r="A1102" s="1266"/>
      <c r="B1102" s="1266"/>
      <c r="C1102" s="1266"/>
      <c r="D1102" s="1266"/>
      <c r="E1102" s="1266"/>
      <c r="F1102" s="1266"/>
      <c r="G1102" s="1266"/>
      <c r="H1102" s="1266"/>
    </row>
    <row r="1103" spans="1:8" ht="15">
      <c r="A1103" s="1266"/>
      <c r="B1103" s="1266"/>
      <c r="C1103" s="1266"/>
      <c r="D1103" s="1266"/>
      <c r="E1103" s="1266"/>
      <c r="F1103" s="1266"/>
      <c r="G1103" s="1266"/>
      <c r="H1103" s="1266"/>
    </row>
    <row r="1104" spans="1:8" ht="15">
      <c r="A1104" s="1266"/>
      <c r="B1104" s="1266"/>
      <c r="C1104" s="1266"/>
      <c r="D1104" s="1266"/>
      <c r="E1104" s="1266"/>
      <c r="F1104" s="1266"/>
      <c r="G1104" s="1266"/>
      <c r="H1104" s="1266"/>
    </row>
    <row r="1105" spans="1:8" ht="15">
      <c r="A1105" s="1266"/>
      <c r="B1105" s="1266"/>
      <c r="C1105" s="1266"/>
      <c r="D1105" s="1266"/>
      <c r="E1105" s="1266"/>
      <c r="F1105" s="1266"/>
      <c r="G1105" s="1266"/>
      <c r="H1105" s="1266"/>
    </row>
    <row r="1106" spans="1:8" ht="15">
      <c r="A1106" s="1266"/>
      <c r="B1106" s="1266"/>
      <c r="C1106" s="1266"/>
      <c r="D1106" s="1266"/>
      <c r="E1106" s="1266"/>
      <c r="F1106" s="1266"/>
      <c r="G1106" s="1266"/>
      <c r="H1106" s="1266"/>
    </row>
    <row r="1107" spans="1:8" ht="15">
      <c r="A1107" s="1266"/>
      <c r="B1107" s="1266"/>
      <c r="C1107" s="1266"/>
      <c r="D1107" s="1266"/>
      <c r="E1107" s="1266"/>
      <c r="F1107" s="1266"/>
      <c r="G1107" s="1266"/>
      <c r="H1107" s="1266"/>
    </row>
    <row r="1108" spans="1:8" ht="15">
      <c r="A1108" s="1266"/>
      <c r="B1108" s="1266"/>
      <c r="C1108" s="1266"/>
      <c r="D1108" s="1266"/>
      <c r="E1108" s="1266"/>
      <c r="F1108" s="1266"/>
      <c r="G1108" s="1266"/>
      <c r="H1108" s="1266"/>
    </row>
    <row r="1109" spans="1:8" ht="15">
      <c r="A1109" s="1266"/>
      <c r="B1109" s="1266"/>
      <c r="C1109" s="1266"/>
      <c r="D1109" s="1266"/>
      <c r="E1109" s="1266"/>
      <c r="F1109" s="1266"/>
      <c r="G1109" s="1266"/>
      <c r="H1109" s="1266"/>
    </row>
    <row r="1110" spans="1:8" ht="15">
      <c r="A1110" s="1266"/>
      <c r="B1110" s="1266"/>
      <c r="C1110" s="1266"/>
      <c r="D1110" s="1266"/>
      <c r="E1110" s="1266"/>
      <c r="F1110" s="1266"/>
      <c r="G1110" s="1266"/>
      <c r="H1110" s="1266"/>
    </row>
    <row r="1111" spans="1:8" ht="15">
      <c r="A1111" s="1266"/>
      <c r="B1111" s="1266"/>
      <c r="C1111" s="1266"/>
      <c r="D1111" s="1266"/>
      <c r="E1111" s="1266"/>
      <c r="F1111" s="1266"/>
      <c r="G1111" s="1266"/>
      <c r="H1111" s="1266"/>
    </row>
    <row r="1112" spans="1:8" ht="15">
      <c r="A1112" s="1266"/>
      <c r="B1112" s="1266"/>
      <c r="C1112" s="1266"/>
      <c r="D1112" s="1266"/>
      <c r="E1112" s="1266"/>
      <c r="F1112" s="1266"/>
      <c r="G1112" s="1266"/>
      <c r="H1112" s="1266"/>
    </row>
    <row r="1113" spans="1:8" ht="15">
      <c r="A1113" s="1266"/>
      <c r="B1113" s="1266"/>
      <c r="C1113" s="1266"/>
      <c r="D1113" s="1266"/>
      <c r="E1113" s="1266"/>
      <c r="F1113" s="1266"/>
      <c r="G1113" s="1266"/>
      <c r="H1113" s="1266"/>
    </row>
    <row r="1114" spans="1:8" ht="15">
      <c r="A1114" s="1266"/>
      <c r="B1114" s="1266"/>
      <c r="C1114" s="1266"/>
      <c r="D1114" s="1266"/>
      <c r="E1114" s="1266"/>
      <c r="F1114" s="1266"/>
      <c r="G1114" s="1266"/>
      <c r="H1114" s="1266"/>
    </row>
    <row r="1115" spans="1:8" ht="15">
      <c r="A1115" s="1266"/>
      <c r="B1115" s="1266"/>
      <c r="C1115" s="1266"/>
      <c r="D1115" s="1266"/>
      <c r="E1115" s="1266"/>
      <c r="F1115" s="1266"/>
      <c r="G1115" s="1266"/>
      <c r="H1115" s="1266"/>
    </row>
    <row r="1116" spans="1:8" ht="15">
      <c r="A1116" s="1266"/>
      <c r="B1116" s="1266"/>
      <c r="C1116" s="1266"/>
      <c r="D1116" s="1266"/>
      <c r="E1116" s="1266"/>
      <c r="F1116" s="1266"/>
      <c r="G1116" s="1266"/>
      <c r="H1116" s="1266"/>
    </row>
    <row r="1117" spans="1:8" ht="15">
      <c r="A1117" s="1266"/>
      <c r="B1117" s="1266"/>
      <c r="C1117" s="1266"/>
      <c r="D1117" s="1266"/>
      <c r="E1117" s="1266"/>
      <c r="F1117" s="1266"/>
      <c r="G1117" s="1266"/>
      <c r="H1117" s="1266"/>
    </row>
    <row r="1118" spans="1:8" ht="15">
      <c r="A1118" s="1266"/>
      <c r="B1118" s="1266"/>
      <c r="C1118" s="1266"/>
      <c r="D1118" s="1266"/>
      <c r="E1118" s="1266"/>
      <c r="F1118" s="1266"/>
      <c r="G1118" s="1266"/>
      <c r="H1118" s="1266"/>
    </row>
    <row r="1119" spans="1:8" ht="15">
      <c r="A1119" s="1266"/>
      <c r="B1119" s="1266"/>
      <c r="C1119" s="1266"/>
      <c r="D1119" s="1266"/>
      <c r="E1119" s="1266"/>
      <c r="F1119" s="1266"/>
      <c r="G1119" s="1266"/>
      <c r="H1119" s="1266"/>
    </row>
    <row r="1120" spans="1:8" ht="15">
      <c r="A1120" s="1266"/>
      <c r="B1120" s="1266"/>
      <c r="C1120" s="1266"/>
      <c r="D1120" s="1266"/>
      <c r="E1120" s="1266"/>
      <c r="F1120" s="1266"/>
      <c r="G1120" s="1266"/>
      <c r="H1120" s="1266"/>
    </row>
    <row r="1121" spans="1:8" ht="15">
      <c r="A1121" s="1266"/>
      <c r="B1121" s="1266"/>
      <c r="C1121" s="1266"/>
      <c r="D1121" s="1266"/>
      <c r="E1121" s="1266"/>
      <c r="F1121" s="1266"/>
      <c r="G1121" s="1266"/>
      <c r="H1121" s="1266"/>
    </row>
    <row r="1122" spans="1:8" ht="15">
      <c r="A1122" s="1266"/>
      <c r="B1122" s="1266"/>
      <c r="C1122" s="1266"/>
      <c r="D1122" s="1266"/>
      <c r="E1122" s="1266"/>
      <c r="F1122" s="1266"/>
      <c r="G1122" s="1266"/>
      <c r="H1122" s="1266"/>
    </row>
    <row r="1123" spans="1:8" ht="15">
      <c r="A1123" s="1266"/>
      <c r="B1123" s="1266"/>
      <c r="C1123" s="1266"/>
      <c r="D1123" s="1266"/>
      <c r="E1123" s="1266"/>
      <c r="F1123" s="1266"/>
      <c r="G1123" s="1266"/>
      <c r="H1123" s="1266"/>
    </row>
    <row r="1124" spans="1:8" ht="15">
      <c r="A1124" s="1266"/>
      <c r="B1124" s="1266"/>
      <c r="C1124" s="1266"/>
      <c r="D1124" s="1266"/>
      <c r="E1124" s="1266"/>
      <c r="F1124" s="1266"/>
      <c r="G1124" s="1266"/>
      <c r="H1124" s="1266"/>
    </row>
    <row r="1125" spans="1:8" ht="15">
      <c r="A1125" s="1266"/>
      <c r="B1125" s="1266"/>
      <c r="C1125" s="1266"/>
      <c r="D1125" s="1266"/>
      <c r="E1125" s="1266"/>
      <c r="F1125" s="1266"/>
      <c r="G1125" s="1266"/>
      <c r="H1125" s="1266"/>
    </row>
    <row r="1126" spans="1:8" ht="15">
      <c r="A1126" s="1266"/>
      <c r="B1126" s="1266"/>
      <c r="C1126" s="1266"/>
      <c r="D1126" s="1266"/>
      <c r="E1126" s="1266"/>
      <c r="F1126" s="1266"/>
      <c r="G1126" s="1266"/>
      <c r="H1126" s="1266"/>
    </row>
    <row r="1127" spans="1:8" ht="15">
      <c r="A1127" s="1266"/>
      <c r="B1127" s="1266"/>
      <c r="C1127" s="1266"/>
      <c r="D1127" s="1266"/>
      <c r="E1127" s="1266"/>
      <c r="F1127" s="1266"/>
      <c r="G1127" s="1266"/>
      <c r="H1127" s="1266"/>
    </row>
    <row r="1128" spans="1:8" ht="15">
      <c r="A1128" s="1266"/>
      <c r="B1128" s="1266"/>
      <c r="C1128" s="1266"/>
      <c r="D1128" s="1266"/>
      <c r="E1128" s="1266"/>
      <c r="F1128" s="1266"/>
      <c r="G1128" s="1266"/>
      <c r="H1128" s="1266"/>
    </row>
    <row r="1129" spans="1:8" ht="15">
      <c r="A1129" s="1266"/>
      <c r="B1129" s="1266"/>
      <c r="C1129" s="1266"/>
      <c r="D1129" s="1266"/>
      <c r="E1129" s="1266"/>
      <c r="F1129" s="1266"/>
      <c r="G1129" s="1266"/>
      <c r="H1129" s="1266"/>
    </row>
    <row r="1130" spans="1:8" ht="15">
      <c r="A1130" s="1266"/>
      <c r="B1130" s="1266"/>
      <c r="C1130" s="1266"/>
      <c r="D1130" s="1266"/>
      <c r="E1130" s="1266"/>
      <c r="F1130" s="1266"/>
      <c r="G1130" s="1266"/>
      <c r="H1130" s="1266"/>
    </row>
    <row r="1131" spans="1:8" ht="15">
      <c r="A1131" s="1266"/>
      <c r="B1131" s="1266"/>
      <c r="C1131" s="1266"/>
      <c r="D1131" s="1266"/>
      <c r="E1131" s="1266"/>
      <c r="F1131" s="1266"/>
      <c r="G1131" s="1266"/>
      <c r="H1131" s="1266"/>
    </row>
    <row r="1132" spans="1:8" ht="15">
      <c r="A1132" s="1266"/>
      <c r="B1132" s="1266"/>
      <c r="C1132" s="1266"/>
      <c r="D1132" s="1266"/>
      <c r="E1132" s="1266"/>
      <c r="F1132" s="1266"/>
      <c r="G1132" s="1266"/>
      <c r="H1132" s="1266"/>
    </row>
    <row r="1133" spans="1:8" ht="15">
      <c r="A1133" s="1266"/>
      <c r="B1133" s="1266"/>
      <c r="C1133" s="1266"/>
      <c r="D1133" s="1266"/>
      <c r="E1133" s="1266"/>
      <c r="F1133" s="1266"/>
      <c r="G1133" s="1266"/>
      <c r="H1133" s="1266"/>
    </row>
    <row r="1134" spans="1:8" ht="15">
      <c r="A1134" s="1266"/>
      <c r="B1134" s="1266"/>
      <c r="C1134" s="1266"/>
      <c r="D1134" s="1266"/>
      <c r="E1134" s="1266"/>
      <c r="F1134" s="1266"/>
      <c r="G1134" s="1266"/>
      <c r="H1134" s="1266"/>
    </row>
    <row r="1135" spans="1:8" ht="15">
      <c r="A1135" s="1266"/>
      <c r="B1135" s="1266"/>
      <c r="C1135" s="1266"/>
      <c r="D1135" s="1266"/>
      <c r="E1135" s="1266"/>
      <c r="F1135" s="1266"/>
      <c r="G1135" s="1266"/>
      <c r="H1135" s="1266"/>
    </row>
    <row r="1136" spans="1:8" ht="15">
      <c r="A1136" s="1266"/>
      <c r="B1136" s="1266"/>
      <c r="C1136" s="1266"/>
      <c r="D1136" s="1266"/>
      <c r="E1136" s="1266"/>
      <c r="F1136" s="1266"/>
      <c r="G1136" s="1266"/>
      <c r="H1136" s="1266"/>
    </row>
    <row r="1137" spans="1:8" ht="15">
      <c r="A1137" s="1266"/>
      <c r="B1137" s="1266"/>
      <c r="C1137" s="1266"/>
      <c r="D1137" s="1266"/>
      <c r="E1137" s="1266"/>
      <c r="F1137" s="1266"/>
      <c r="G1137" s="1266"/>
      <c r="H1137" s="1266"/>
    </row>
    <row r="1138" spans="1:8" ht="15">
      <c r="A1138" s="1266"/>
      <c r="B1138" s="1266"/>
      <c r="C1138" s="1266"/>
      <c r="D1138" s="1266"/>
      <c r="E1138" s="1266"/>
      <c r="F1138" s="1266"/>
      <c r="G1138" s="1266"/>
      <c r="H1138" s="1266"/>
    </row>
    <row r="1139" spans="1:8" ht="15">
      <c r="A1139" s="1266"/>
      <c r="B1139" s="1266"/>
      <c r="C1139" s="1266"/>
      <c r="D1139" s="1266"/>
      <c r="E1139" s="1266"/>
      <c r="F1139" s="1266"/>
      <c r="G1139" s="1266"/>
      <c r="H1139" s="1266"/>
    </row>
    <row r="1140" spans="1:8" ht="15">
      <c r="A1140" s="1266"/>
      <c r="B1140" s="1266"/>
      <c r="C1140" s="1266"/>
      <c r="D1140" s="1266"/>
      <c r="E1140" s="1266"/>
      <c r="F1140" s="1266"/>
      <c r="G1140" s="1266"/>
      <c r="H1140" s="1266"/>
    </row>
    <row r="1141" spans="1:8" ht="15">
      <c r="A1141" s="1266"/>
      <c r="B1141" s="1266"/>
      <c r="C1141" s="1266"/>
      <c r="D1141" s="1266"/>
      <c r="E1141" s="1266"/>
      <c r="F1141" s="1266"/>
      <c r="G1141" s="1266"/>
      <c r="H1141" s="1266"/>
    </row>
    <row r="1142" spans="1:8" ht="15">
      <c r="A1142" s="1266"/>
      <c r="B1142" s="1266"/>
      <c r="C1142" s="1266"/>
      <c r="D1142" s="1266"/>
      <c r="E1142" s="1266"/>
      <c r="F1142" s="1266"/>
      <c r="G1142" s="1266"/>
      <c r="H1142" s="1266"/>
    </row>
    <row r="1143" spans="1:8" ht="15">
      <c r="A1143" s="1266"/>
      <c r="B1143" s="1266"/>
      <c r="C1143" s="1266"/>
      <c r="D1143" s="1266"/>
      <c r="E1143" s="1266"/>
      <c r="F1143" s="1266"/>
      <c r="G1143" s="1266"/>
      <c r="H1143" s="1266"/>
    </row>
    <row r="1144" spans="1:8" ht="15">
      <c r="A1144" s="1266"/>
      <c r="B1144" s="1266"/>
      <c r="C1144" s="1266"/>
      <c r="D1144" s="1266"/>
      <c r="E1144" s="1266"/>
      <c r="F1144" s="1266"/>
      <c r="G1144" s="1266"/>
      <c r="H1144" s="1266"/>
    </row>
    <row r="1145" spans="1:8" ht="15">
      <c r="A1145" s="1266"/>
      <c r="B1145" s="1266"/>
      <c r="C1145" s="1266"/>
      <c r="D1145" s="1266"/>
      <c r="E1145" s="1266"/>
      <c r="F1145" s="1266"/>
      <c r="G1145" s="1266"/>
      <c r="H1145" s="1266"/>
    </row>
    <row r="1146" spans="1:8" ht="15">
      <c r="A1146" s="1266"/>
      <c r="B1146" s="1266"/>
      <c r="C1146" s="1266"/>
      <c r="D1146" s="1266"/>
      <c r="E1146" s="1266"/>
      <c r="F1146" s="1266"/>
      <c r="G1146" s="1266"/>
      <c r="H1146" s="1266"/>
    </row>
    <row r="1147" spans="1:8" ht="15">
      <c r="A1147" s="1266"/>
      <c r="B1147" s="1266"/>
      <c r="C1147" s="1266"/>
      <c r="D1147" s="1266"/>
      <c r="E1147" s="1266"/>
      <c r="F1147" s="1266"/>
      <c r="G1147" s="1266"/>
      <c r="H1147" s="1266"/>
    </row>
    <row r="1148" spans="1:8" ht="15">
      <c r="A1148" s="1266"/>
      <c r="B1148" s="1266"/>
      <c r="C1148" s="1266"/>
      <c r="D1148" s="1266"/>
      <c r="E1148" s="1266"/>
      <c r="F1148" s="1266"/>
      <c r="G1148" s="1266"/>
      <c r="H1148" s="1266"/>
    </row>
    <row r="1149" spans="1:8" ht="15">
      <c r="A1149" s="1266"/>
      <c r="B1149" s="1266"/>
      <c r="C1149" s="1266"/>
      <c r="D1149" s="1266"/>
      <c r="E1149" s="1266"/>
      <c r="F1149" s="1266"/>
      <c r="G1149" s="1266"/>
      <c r="H1149" s="1266"/>
    </row>
    <row r="1150" spans="1:8" ht="15">
      <c r="A1150" s="1266"/>
      <c r="B1150" s="1266"/>
      <c r="C1150" s="1266"/>
      <c r="D1150" s="1266"/>
      <c r="E1150" s="1266"/>
      <c r="F1150" s="1266"/>
      <c r="G1150" s="1266"/>
      <c r="H1150" s="1266"/>
    </row>
    <row r="1151" spans="1:8" ht="15">
      <c r="A1151" s="1266"/>
      <c r="B1151" s="1266"/>
      <c r="C1151" s="1266"/>
      <c r="D1151" s="1266"/>
      <c r="E1151" s="1266"/>
      <c r="F1151" s="1266"/>
      <c r="G1151" s="1266"/>
      <c r="H1151" s="1266"/>
    </row>
    <row r="1152" spans="1:8" ht="15">
      <c r="A1152" s="1266"/>
      <c r="B1152" s="1266"/>
      <c r="C1152" s="1266"/>
      <c r="D1152" s="1266"/>
      <c r="E1152" s="1266"/>
      <c r="F1152" s="1266"/>
      <c r="G1152" s="1266"/>
      <c r="H1152" s="1266"/>
    </row>
    <row r="1153" spans="1:8" ht="15">
      <c r="A1153" s="1266"/>
      <c r="B1153" s="1266"/>
      <c r="C1153" s="1266"/>
      <c r="D1153" s="1266"/>
      <c r="E1153" s="1266"/>
      <c r="F1153" s="1266"/>
      <c r="G1153" s="1266"/>
      <c r="H1153" s="1266"/>
    </row>
    <row r="1154" spans="1:8" ht="15">
      <c r="A1154" s="1266"/>
      <c r="B1154" s="1266"/>
      <c r="C1154" s="1266"/>
      <c r="D1154" s="1266"/>
      <c r="E1154" s="1266"/>
      <c r="F1154" s="1266"/>
      <c r="G1154" s="1266"/>
      <c r="H1154" s="1266"/>
    </row>
    <row r="1155" spans="1:8" ht="15">
      <c r="A1155" s="1266"/>
      <c r="B1155" s="1266"/>
      <c r="C1155" s="1266"/>
      <c r="D1155" s="1266"/>
      <c r="E1155" s="1266"/>
      <c r="F1155" s="1266"/>
      <c r="G1155" s="1266"/>
      <c r="H1155" s="1266"/>
    </row>
    <row r="1156" spans="1:8" ht="15">
      <c r="A1156" s="1266"/>
      <c r="B1156" s="1266"/>
      <c r="C1156" s="1266"/>
      <c r="D1156" s="1266"/>
      <c r="E1156" s="1266"/>
      <c r="F1156" s="1266"/>
      <c r="G1156" s="1266"/>
      <c r="H1156" s="1266"/>
    </row>
    <row r="1157" spans="1:8" ht="15">
      <c r="A1157" s="1266"/>
      <c r="B1157" s="1266"/>
      <c r="C1157" s="1266"/>
      <c r="D1157" s="1266"/>
      <c r="E1157" s="1266"/>
      <c r="F1157" s="1266"/>
      <c r="G1157" s="1266"/>
      <c r="H1157" s="1266"/>
    </row>
    <row r="1158" spans="1:8" ht="15">
      <c r="A1158" s="1266"/>
      <c r="B1158" s="1266"/>
      <c r="C1158" s="1266"/>
      <c r="D1158" s="1266"/>
      <c r="E1158" s="1266"/>
      <c r="F1158" s="1266"/>
      <c r="G1158" s="1266"/>
      <c r="H1158" s="1266"/>
    </row>
    <row r="1159" spans="1:8" ht="15">
      <c r="A1159" s="1266"/>
      <c r="B1159" s="1266"/>
      <c r="C1159" s="1266"/>
      <c r="D1159" s="1266"/>
      <c r="E1159" s="1266"/>
      <c r="F1159" s="1266"/>
      <c r="G1159" s="1266"/>
      <c r="H1159" s="1266"/>
    </row>
    <row r="1160" spans="1:8" ht="15">
      <c r="A1160" s="1266"/>
      <c r="B1160" s="1266"/>
      <c r="C1160" s="1266"/>
      <c r="D1160" s="1266"/>
      <c r="E1160" s="1266"/>
      <c r="F1160" s="1266"/>
      <c r="G1160" s="1266"/>
      <c r="H1160" s="1266"/>
    </row>
    <row r="1161" spans="1:8" ht="15">
      <c r="A1161" s="1266"/>
      <c r="B1161" s="1266"/>
      <c r="C1161" s="1266"/>
      <c r="D1161" s="1266"/>
      <c r="E1161" s="1266"/>
      <c r="F1161" s="1266"/>
      <c r="G1161" s="1266"/>
      <c r="H1161" s="1266"/>
    </row>
    <row r="1162" spans="1:8" ht="15">
      <c r="A1162" s="1266"/>
      <c r="B1162" s="1266"/>
      <c r="C1162" s="1266"/>
      <c r="D1162" s="1266"/>
      <c r="E1162" s="1266"/>
      <c r="F1162" s="1266"/>
      <c r="G1162" s="1266"/>
      <c r="H1162" s="1266"/>
    </row>
    <row r="1163" spans="1:8" ht="15">
      <c r="A1163" s="1266"/>
      <c r="B1163" s="1266"/>
      <c r="C1163" s="1266"/>
      <c r="D1163" s="1266"/>
      <c r="E1163" s="1266"/>
      <c r="F1163" s="1266"/>
      <c r="G1163" s="1266"/>
      <c r="H1163" s="1266"/>
    </row>
    <row r="1164" spans="1:8" ht="15">
      <c r="A1164" s="1266"/>
      <c r="B1164" s="1266"/>
      <c r="C1164" s="1266"/>
      <c r="D1164" s="1266"/>
      <c r="E1164" s="1266"/>
      <c r="F1164" s="1266"/>
      <c r="G1164" s="1266"/>
      <c r="H1164" s="1266"/>
    </row>
    <row r="1165" spans="1:8" ht="15">
      <c r="A1165" s="1266"/>
      <c r="B1165" s="1266"/>
      <c r="C1165" s="1266"/>
      <c r="D1165" s="1266"/>
      <c r="E1165" s="1266"/>
      <c r="F1165" s="1266"/>
      <c r="G1165" s="1266"/>
      <c r="H1165" s="1266"/>
    </row>
    <row r="1166" spans="1:8" ht="15">
      <c r="A1166" s="1266"/>
      <c r="B1166" s="1266"/>
      <c r="C1166" s="1266"/>
      <c r="D1166" s="1266"/>
      <c r="E1166" s="1266"/>
      <c r="F1166" s="1266"/>
      <c r="G1166" s="1266"/>
      <c r="H1166" s="1266"/>
    </row>
    <row r="1167" spans="1:8" ht="15">
      <c r="A1167" s="1266"/>
      <c r="B1167" s="1266"/>
      <c r="C1167" s="1266"/>
      <c r="D1167" s="1266"/>
      <c r="E1167" s="1266"/>
      <c r="F1167" s="1266"/>
      <c r="G1167" s="1266"/>
      <c r="H1167" s="1266"/>
    </row>
    <row r="1168" spans="1:8" ht="15">
      <c r="A1168" s="1266"/>
      <c r="B1168" s="1266"/>
      <c r="C1168" s="1266"/>
      <c r="D1168" s="1266"/>
      <c r="E1168" s="1266"/>
      <c r="F1168" s="1266"/>
      <c r="G1168" s="1266"/>
      <c r="H1168" s="1266"/>
    </row>
    <row r="1169" spans="1:8" ht="15">
      <c r="A1169" s="1266"/>
      <c r="B1169" s="1266"/>
      <c r="C1169" s="1266"/>
      <c r="D1169" s="1266"/>
      <c r="E1169" s="1266"/>
      <c r="F1169" s="1266"/>
      <c r="G1169" s="1266"/>
      <c r="H1169" s="1266"/>
    </row>
    <row r="1170" spans="1:8" ht="15">
      <c r="A1170" s="1266"/>
      <c r="B1170" s="1266"/>
      <c r="C1170" s="1266"/>
      <c r="D1170" s="1266"/>
      <c r="E1170" s="1266"/>
      <c r="F1170" s="1266"/>
      <c r="G1170" s="1266"/>
      <c r="H1170" s="1266"/>
    </row>
    <row r="1171" spans="1:8" ht="15">
      <c r="A1171" s="1266"/>
      <c r="B1171" s="1266"/>
      <c r="C1171" s="1266"/>
      <c r="D1171" s="1266"/>
      <c r="E1171" s="1266"/>
      <c r="F1171" s="1266"/>
      <c r="G1171" s="1266"/>
      <c r="H1171" s="1266"/>
    </row>
    <row r="1172" spans="1:8" ht="15">
      <c r="A1172" s="1266"/>
      <c r="B1172" s="1266"/>
      <c r="C1172" s="1266"/>
      <c r="D1172" s="1266"/>
      <c r="E1172" s="1266"/>
      <c r="F1172" s="1266"/>
      <c r="G1172" s="1266"/>
      <c r="H1172" s="1266"/>
    </row>
    <row r="1173" spans="1:8" ht="15">
      <c r="A1173" s="1266"/>
      <c r="B1173" s="1266"/>
      <c r="C1173" s="1266"/>
      <c r="D1173" s="1266"/>
      <c r="E1173" s="1266"/>
      <c r="F1173" s="1266"/>
      <c r="G1173" s="1266"/>
      <c r="H1173" s="1266"/>
    </row>
    <row r="1174" spans="1:8" ht="15">
      <c r="A1174" s="1266"/>
      <c r="B1174" s="1266"/>
      <c r="C1174" s="1266"/>
      <c r="D1174" s="1266"/>
      <c r="E1174" s="1266"/>
      <c r="F1174" s="1266"/>
      <c r="G1174" s="1266"/>
      <c r="H1174" s="1266"/>
    </row>
    <row r="1175" spans="1:8" ht="15">
      <c r="A1175" s="1266"/>
      <c r="B1175" s="1266"/>
      <c r="C1175" s="1266"/>
      <c r="D1175" s="1266"/>
      <c r="E1175" s="1266"/>
      <c r="F1175" s="1266"/>
      <c r="G1175" s="1266"/>
      <c r="H1175" s="1266"/>
    </row>
    <row r="1176" spans="1:8" ht="15">
      <c r="A1176" s="1266"/>
      <c r="B1176" s="1266"/>
      <c r="C1176" s="1266"/>
      <c r="D1176" s="1266"/>
      <c r="E1176" s="1266"/>
      <c r="F1176" s="1266"/>
      <c r="G1176" s="1266"/>
      <c r="H1176" s="1266"/>
    </row>
    <row r="1177" spans="1:8" ht="15">
      <c r="A1177" s="1266"/>
      <c r="B1177" s="1266"/>
      <c r="C1177" s="1266"/>
      <c r="D1177" s="1266"/>
      <c r="E1177" s="1266"/>
      <c r="F1177" s="1266"/>
      <c r="G1177" s="1266"/>
      <c r="H1177" s="1266"/>
    </row>
    <row r="1178" spans="1:8" ht="15">
      <c r="A1178" s="1266"/>
      <c r="B1178" s="1266"/>
      <c r="C1178" s="1266"/>
      <c r="D1178" s="1266"/>
      <c r="E1178" s="1266"/>
      <c r="F1178" s="1266"/>
      <c r="G1178" s="1266"/>
      <c r="H1178" s="1266"/>
    </row>
    <row r="1179" spans="1:8" ht="15">
      <c r="A1179" s="1266"/>
      <c r="B1179" s="1266"/>
      <c r="C1179" s="1266"/>
      <c r="D1179" s="1266"/>
      <c r="E1179" s="1266"/>
      <c r="F1179" s="1266"/>
      <c r="G1179" s="1266"/>
      <c r="H1179" s="1266"/>
    </row>
    <row r="1180" spans="1:8" ht="15">
      <c r="A1180" s="1266"/>
      <c r="B1180" s="1266"/>
      <c r="C1180" s="1266"/>
      <c r="D1180" s="1266"/>
      <c r="E1180" s="1266"/>
      <c r="F1180" s="1266"/>
      <c r="G1180" s="1266"/>
      <c r="H1180" s="1266"/>
    </row>
    <row r="1181" spans="1:8" ht="15">
      <c r="A1181" s="1266"/>
      <c r="B1181" s="1266"/>
      <c r="C1181" s="1266"/>
      <c r="D1181" s="1266"/>
      <c r="E1181" s="1266"/>
      <c r="F1181" s="1266"/>
      <c r="G1181" s="1266"/>
      <c r="H1181" s="1266"/>
    </row>
    <row r="1182" spans="1:8" ht="15">
      <c r="A1182" s="1266"/>
      <c r="B1182" s="1266"/>
      <c r="C1182" s="1266"/>
      <c r="D1182" s="1266"/>
      <c r="E1182" s="1266"/>
      <c r="F1182" s="1266"/>
      <c r="G1182" s="1266"/>
      <c r="H1182" s="1266"/>
    </row>
    <row r="1183" spans="1:8" ht="15">
      <c r="A1183" s="1266"/>
      <c r="B1183" s="1266"/>
      <c r="C1183" s="1266"/>
      <c r="D1183" s="1266"/>
      <c r="E1183" s="1266"/>
      <c r="F1183" s="1266"/>
      <c r="G1183" s="1266"/>
      <c r="H1183" s="1266"/>
    </row>
    <row r="1184" spans="1:8" ht="15">
      <c r="A1184" s="1266"/>
      <c r="B1184" s="1266"/>
      <c r="C1184" s="1266"/>
      <c r="D1184" s="1266"/>
      <c r="E1184" s="1266"/>
      <c r="F1184" s="1266"/>
      <c r="G1184" s="1266"/>
      <c r="H1184" s="1266"/>
    </row>
    <row r="1185" spans="1:8" ht="15">
      <c r="A1185" s="1266"/>
      <c r="B1185" s="1266"/>
      <c r="C1185" s="1266"/>
      <c r="D1185" s="1266"/>
      <c r="E1185" s="1266"/>
      <c r="F1185" s="1266"/>
      <c r="G1185" s="1266"/>
      <c r="H1185" s="1266"/>
    </row>
    <row r="1186" spans="1:8" ht="15">
      <c r="A1186" s="1266"/>
      <c r="B1186" s="1266"/>
      <c r="C1186" s="1266"/>
      <c r="D1186" s="1266"/>
      <c r="E1186" s="1266"/>
      <c r="F1186" s="1266"/>
      <c r="G1186" s="1266"/>
      <c r="H1186" s="1266"/>
    </row>
    <row r="1187" spans="1:8" ht="15">
      <c r="A1187" s="1266"/>
      <c r="B1187" s="1266"/>
      <c r="C1187" s="1266"/>
      <c r="D1187" s="1266"/>
      <c r="E1187" s="1266"/>
      <c r="F1187" s="1266"/>
      <c r="G1187" s="1266"/>
      <c r="H1187" s="1266"/>
    </row>
    <row r="1188" spans="1:8" ht="15">
      <c r="A1188" s="1266"/>
      <c r="B1188" s="1266"/>
      <c r="C1188" s="1266"/>
      <c r="D1188" s="1266"/>
      <c r="E1188" s="1266"/>
      <c r="F1188" s="1266"/>
      <c r="G1188" s="1266"/>
      <c r="H1188" s="1266"/>
    </row>
    <row r="1189" spans="1:8" ht="15">
      <c r="A1189" s="1266"/>
      <c r="B1189" s="1266"/>
      <c r="C1189" s="1266"/>
      <c r="D1189" s="1266"/>
      <c r="E1189" s="1266"/>
      <c r="F1189" s="1266"/>
      <c r="G1189" s="1266"/>
      <c r="H1189" s="1266"/>
    </row>
    <row r="1190" spans="1:8" ht="15">
      <c r="A1190" s="1266"/>
      <c r="B1190" s="1266"/>
      <c r="C1190" s="1266"/>
      <c r="D1190" s="1266"/>
      <c r="E1190" s="1266"/>
      <c r="F1190" s="1266"/>
      <c r="G1190" s="1266"/>
      <c r="H1190" s="1266"/>
    </row>
    <row r="1191" spans="1:8" ht="15">
      <c r="A1191" s="1266"/>
      <c r="B1191" s="1266"/>
      <c r="C1191" s="1266"/>
      <c r="D1191" s="1266"/>
      <c r="E1191" s="1266"/>
      <c r="F1191" s="1266"/>
      <c r="G1191" s="1266"/>
      <c r="H1191" s="1266"/>
    </row>
    <row r="1192" spans="1:8" ht="15">
      <c r="A1192" s="1266"/>
      <c r="B1192" s="1266"/>
      <c r="C1192" s="1266"/>
      <c r="D1192" s="1266"/>
      <c r="E1192" s="1266"/>
      <c r="F1192" s="1266"/>
      <c r="G1192" s="1266"/>
      <c r="H1192" s="1266"/>
    </row>
    <row r="1193" spans="1:8" ht="15">
      <c r="A1193" s="1266"/>
      <c r="B1193" s="1266"/>
      <c r="C1193" s="1266"/>
      <c r="D1193" s="1266"/>
      <c r="E1193" s="1266"/>
      <c r="F1193" s="1266"/>
      <c r="G1193" s="1266"/>
      <c r="H1193" s="1266"/>
    </row>
    <row r="1194" spans="1:8" ht="15">
      <c r="A1194" s="1266"/>
      <c r="B1194" s="1266"/>
      <c r="C1194" s="1266"/>
      <c r="D1194" s="1266"/>
      <c r="E1194" s="1266"/>
      <c r="F1194" s="1266"/>
      <c r="G1194" s="1266"/>
      <c r="H1194" s="1266"/>
    </row>
    <row r="1195" spans="1:8" ht="15">
      <c r="A1195" s="1266"/>
      <c r="B1195" s="1266"/>
      <c r="C1195" s="1266"/>
      <c r="D1195" s="1266"/>
      <c r="E1195" s="1266"/>
      <c r="F1195" s="1266"/>
      <c r="G1195" s="1266"/>
      <c r="H1195" s="1266"/>
    </row>
    <row r="1196" spans="1:8" ht="15">
      <c r="A1196" s="1266"/>
      <c r="B1196" s="1266"/>
      <c r="C1196" s="1266"/>
      <c r="D1196" s="1266"/>
      <c r="E1196" s="1266"/>
      <c r="F1196" s="1266"/>
      <c r="G1196" s="1266"/>
      <c r="H1196" s="1266"/>
    </row>
    <row r="1197" spans="1:8" ht="15">
      <c r="A1197" s="1266"/>
      <c r="B1197" s="1266"/>
      <c r="C1197" s="1266"/>
      <c r="D1197" s="1266"/>
      <c r="E1197" s="1266"/>
      <c r="F1197" s="1266"/>
      <c r="G1197" s="1266"/>
      <c r="H1197" s="1266"/>
    </row>
    <row r="1198" spans="1:8" ht="15">
      <c r="A1198" s="1266"/>
      <c r="B1198" s="1266"/>
      <c r="C1198" s="1266"/>
      <c r="D1198" s="1266"/>
      <c r="E1198" s="1266"/>
      <c r="F1198" s="1266"/>
      <c r="G1198" s="1266"/>
      <c r="H1198" s="1266"/>
    </row>
    <row r="1199" spans="1:8" ht="15">
      <c r="A1199" s="1266"/>
      <c r="B1199" s="1266"/>
      <c r="C1199" s="1266"/>
      <c r="D1199" s="1266"/>
      <c r="E1199" s="1266"/>
      <c r="F1199" s="1266"/>
      <c r="G1199" s="1266"/>
      <c r="H1199" s="1266"/>
    </row>
    <row r="1200" spans="1:8" ht="15">
      <c r="A1200" s="1266"/>
      <c r="B1200" s="1266"/>
      <c r="C1200" s="1266"/>
      <c r="D1200" s="1266"/>
      <c r="E1200" s="1266"/>
      <c r="F1200" s="1266"/>
      <c r="G1200" s="1266"/>
      <c r="H1200" s="1266"/>
    </row>
    <row r="1201" spans="1:8" ht="15">
      <c r="A1201" s="1266"/>
      <c r="B1201" s="1266"/>
      <c r="C1201" s="1266"/>
      <c r="D1201" s="1266"/>
      <c r="E1201" s="1266"/>
      <c r="F1201" s="1266"/>
      <c r="G1201" s="1266"/>
      <c r="H1201" s="1266"/>
    </row>
    <row r="1202" spans="1:8" ht="15">
      <c r="A1202" s="1266"/>
      <c r="B1202" s="1266"/>
      <c r="C1202" s="1266"/>
      <c r="D1202" s="1266"/>
      <c r="E1202" s="1266"/>
      <c r="F1202" s="1266"/>
      <c r="G1202" s="1266"/>
      <c r="H1202" s="1266"/>
    </row>
    <row r="1203" spans="1:8" ht="15">
      <c r="A1203" s="1266"/>
      <c r="B1203" s="1266"/>
      <c r="C1203" s="1266"/>
      <c r="D1203" s="1266"/>
      <c r="E1203" s="1266"/>
      <c r="F1203" s="1266"/>
      <c r="G1203" s="1266"/>
      <c r="H1203" s="1266"/>
    </row>
    <row r="1204" spans="1:8" ht="15">
      <c r="A1204" s="1266"/>
      <c r="B1204" s="1266"/>
      <c r="C1204" s="1266"/>
      <c r="D1204" s="1266"/>
      <c r="E1204" s="1266"/>
      <c r="F1204" s="1266"/>
      <c r="G1204" s="1266"/>
      <c r="H1204" s="1266"/>
    </row>
    <row r="1205" spans="1:8" ht="15">
      <c r="A1205" s="1266"/>
      <c r="B1205" s="1266"/>
      <c r="C1205" s="1266"/>
      <c r="D1205" s="1266"/>
      <c r="E1205" s="1266"/>
      <c r="F1205" s="1266"/>
      <c r="G1205" s="1266"/>
      <c r="H1205" s="1266"/>
    </row>
    <row r="1206" spans="1:8" ht="15">
      <c r="A1206" s="1266"/>
      <c r="B1206" s="1266"/>
      <c r="C1206" s="1266"/>
      <c r="D1206" s="1266"/>
      <c r="E1206" s="1266"/>
      <c r="F1206" s="1266"/>
      <c r="G1206" s="1266"/>
      <c r="H1206" s="1266"/>
    </row>
    <row r="1207" spans="1:8" ht="15">
      <c r="A1207" s="1266"/>
      <c r="B1207" s="1266"/>
      <c r="C1207" s="1266"/>
      <c r="D1207" s="1266"/>
      <c r="E1207" s="1266"/>
      <c r="F1207" s="1266"/>
      <c r="G1207" s="1266"/>
      <c r="H1207" s="1266"/>
    </row>
    <row r="1208" spans="1:8" ht="15">
      <c r="A1208" s="1266"/>
      <c r="B1208" s="1266"/>
      <c r="C1208" s="1266"/>
      <c r="D1208" s="1266"/>
      <c r="E1208" s="1266"/>
      <c r="F1208" s="1266"/>
      <c r="G1208" s="1266"/>
      <c r="H1208" s="1266"/>
    </row>
    <row r="1209" spans="1:8" ht="15">
      <c r="A1209" s="1266"/>
      <c r="B1209" s="1266"/>
      <c r="C1209" s="1266"/>
      <c r="D1209" s="1266"/>
      <c r="E1209" s="1266"/>
      <c r="F1209" s="1266"/>
      <c r="G1209" s="1266"/>
      <c r="H1209" s="1266"/>
    </row>
    <row r="1210" spans="1:8" ht="15">
      <c r="A1210" s="1266"/>
      <c r="B1210" s="1266"/>
      <c r="C1210" s="1266"/>
      <c r="D1210" s="1266"/>
      <c r="E1210" s="1266"/>
      <c r="F1210" s="1266"/>
      <c r="G1210" s="1266"/>
      <c r="H1210" s="1266"/>
    </row>
    <row r="1211" spans="1:8" ht="15">
      <c r="A1211" s="1266"/>
      <c r="B1211" s="1266"/>
      <c r="C1211" s="1266"/>
      <c r="D1211" s="1266"/>
      <c r="E1211" s="1266"/>
      <c r="F1211" s="1266"/>
      <c r="G1211" s="1266"/>
      <c r="H1211" s="1266"/>
    </row>
    <row r="1212" spans="1:8" ht="15">
      <c r="A1212" s="1266"/>
      <c r="B1212" s="1266"/>
      <c r="C1212" s="1266"/>
      <c r="D1212" s="1266"/>
      <c r="E1212" s="1266"/>
      <c r="F1212" s="1266"/>
      <c r="G1212" s="1266"/>
      <c r="H1212" s="1266"/>
    </row>
    <row r="1213" spans="1:8" ht="15">
      <c r="A1213" s="1266"/>
      <c r="B1213" s="1266"/>
      <c r="C1213" s="1266"/>
      <c r="D1213" s="1266"/>
      <c r="E1213" s="1266"/>
      <c r="F1213" s="1266"/>
      <c r="G1213" s="1266"/>
      <c r="H1213" s="1266"/>
    </row>
    <row r="1214" spans="1:8" ht="15">
      <c r="A1214" s="1266"/>
      <c r="B1214" s="1266"/>
      <c r="C1214" s="1266"/>
      <c r="D1214" s="1266"/>
      <c r="E1214" s="1266"/>
      <c r="F1214" s="1266"/>
      <c r="G1214" s="1266"/>
      <c r="H1214" s="1266"/>
    </row>
    <row r="1215" spans="1:8" ht="15">
      <c r="A1215" s="1266"/>
      <c r="B1215" s="1266"/>
      <c r="C1215" s="1266"/>
      <c r="D1215" s="1266"/>
      <c r="E1215" s="1266"/>
      <c r="F1215" s="1266"/>
      <c r="G1215" s="1266"/>
      <c r="H1215" s="1266"/>
    </row>
    <row r="1216" spans="1:8" ht="15">
      <c r="A1216" s="1266"/>
      <c r="B1216" s="1266"/>
      <c r="C1216" s="1266"/>
      <c r="D1216" s="1266"/>
      <c r="E1216" s="1266"/>
      <c r="F1216" s="1266"/>
      <c r="G1216" s="1266"/>
      <c r="H1216" s="1266"/>
    </row>
    <row r="1217" spans="1:8" ht="15">
      <c r="A1217" s="1266"/>
      <c r="B1217" s="1266"/>
      <c r="C1217" s="1266"/>
      <c r="D1217" s="1266"/>
      <c r="E1217" s="1266"/>
      <c r="F1217" s="1266"/>
      <c r="G1217" s="1266"/>
      <c r="H1217" s="1266"/>
    </row>
    <row r="1218" spans="1:8" ht="15">
      <c r="A1218" s="1266"/>
      <c r="B1218" s="1266"/>
      <c r="C1218" s="1266"/>
      <c r="D1218" s="1266"/>
      <c r="E1218" s="1266"/>
      <c r="F1218" s="1266"/>
      <c r="G1218" s="1266"/>
      <c r="H1218" s="1266"/>
    </row>
    <row r="1219" spans="1:8" ht="15">
      <c r="A1219" s="1266"/>
      <c r="B1219" s="1266"/>
      <c r="C1219" s="1266"/>
      <c r="D1219" s="1266"/>
      <c r="E1219" s="1266"/>
      <c r="F1219" s="1266"/>
      <c r="G1219" s="1266"/>
      <c r="H1219" s="1266"/>
    </row>
    <row r="1220" spans="1:8" ht="15">
      <c r="A1220" s="1266"/>
      <c r="B1220" s="1266"/>
      <c r="C1220" s="1266"/>
      <c r="D1220" s="1266"/>
      <c r="E1220" s="1266"/>
      <c r="F1220" s="1266"/>
      <c r="G1220" s="1266"/>
      <c r="H1220" s="1266"/>
    </row>
    <row r="1221" spans="1:8" ht="15">
      <c r="A1221" s="1266"/>
      <c r="B1221" s="1266"/>
      <c r="C1221" s="1266"/>
      <c r="D1221" s="1266"/>
      <c r="E1221" s="1266"/>
      <c r="F1221" s="1266"/>
      <c r="G1221" s="1266"/>
      <c r="H1221" s="1266"/>
    </row>
    <row r="1222" spans="1:8" ht="15">
      <c r="A1222" s="1266"/>
      <c r="B1222" s="1266"/>
      <c r="C1222" s="1266"/>
      <c r="D1222" s="1266"/>
      <c r="E1222" s="1266"/>
      <c r="F1222" s="1266"/>
      <c r="G1222" s="1266"/>
      <c r="H1222" s="1266"/>
    </row>
    <row r="1223" spans="1:8" ht="15">
      <c r="A1223" s="1266"/>
      <c r="B1223" s="1266"/>
      <c r="C1223" s="1266"/>
      <c r="D1223" s="1266"/>
      <c r="E1223" s="1266"/>
      <c r="F1223" s="1266"/>
      <c r="G1223" s="1266"/>
      <c r="H1223" s="1266"/>
    </row>
    <row r="1224" spans="1:8" ht="15">
      <c r="A1224" s="1266"/>
      <c r="B1224" s="1266"/>
      <c r="C1224" s="1266"/>
      <c r="D1224" s="1266"/>
      <c r="E1224" s="1266"/>
      <c r="F1224" s="1266"/>
      <c r="G1224" s="1266"/>
      <c r="H1224" s="1266"/>
    </row>
    <row r="1225" spans="1:8" ht="15">
      <c r="A1225" s="1266"/>
      <c r="B1225" s="1266"/>
      <c r="C1225" s="1266"/>
      <c r="D1225" s="1266"/>
      <c r="E1225" s="1266"/>
      <c r="F1225" s="1266"/>
      <c r="G1225" s="1266"/>
      <c r="H1225" s="1266"/>
    </row>
    <row r="1226" spans="1:8" ht="15">
      <c r="A1226" s="1266"/>
      <c r="B1226" s="1266"/>
      <c r="C1226" s="1266"/>
      <c r="D1226" s="1266"/>
      <c r="E1226" s="1266"/>
      <c r="F1226" s="1266"/>
      <c r="G1226" s="1266"/>
      <c r="H1226" s="1266"/>
    </row>
    <row r="1227" spans="1:8" ht="15">
      <c r="A1227" s="1266"/>
      <c r="B1227" s="1266"/>
      <c r="C1227" s="1266"/>
      <c r="D1227" s="1266"/>
      <c r="E1227" s="1266"/>
      <c r="F1227" s="1266"/>
      <c r="G1227" s="1266"/>
      <c r="H1227" s="1266"/>
    </row>
    <row r="1228" spans="1:8" ht="15">
      <c r="A1228" s="1266"/>
      <c r="B1228" s="1266"/>
      <c r="C1228" s="1266"/>
      <c r="D1228" s="1266"/>
      <c r="E1228" s="1266"/>
      <c r="F1228" s="1266"/>
      <c r="G1228" s="1266"/>
      <c r="H1228" s="1266"/>
    </row>
    <row r="1229" spans="1:8" ht="15">
      <c r="A1229" s="1266"/>
      <c r="B1229" s="1266"/>
      <c r="C1229" s="1266"/>
      <c r="D1229" s="1266"/>
      <c r="E1229" s="1266"/>
      <c r="F1229" s="1266"/>
      <c r="G1229" s="1266"/>
      <c r="H1229" s="1266"/>
    </row>
    <row r="1230" spans="1:8" ht="15">
      <c r="A1230" s="1266"/>
      <c r="B1230" s="1266"/>
      <c r="C1230" s="1266"/>
      <c r="D1230" s="1266"/>
      <c r="E1230" s="1266"/>
      <c r="F1230" s="1266"/>
      <c r="G1230" s="1266"/>
      <c r="H1230" s="1266"/>
    </row>
    <row r="1231" spans="1:8" ht="15">
      <c r="A1231" s="1266"/>
      <c r="B1231" s="1266"/>
      <c r="C1231" s="1266"/>
      <c r="D1231" s="1266"/>
      <c r="E1231" s="1266"/>
      <c r="F1231" s="1266"/>
      <c r="G1231" s="1266"/>
      <c r="H1231" s="1266"/>
    </row>
    <row r="1232" spans="1:8" ht="15">
      <c r="A1232" s="1266"/>
      <c r="B1232" s="1266"/>
      <c r="C1232" s="1266"/>
      <c r="D1232" s="1266"/>
      <c r="E1232" s="1266"/>
      <c r="F1232" s="1266"/>
      <c r="G1232" s="1266"/>
      <c r="H1232" s="1266"/>
    </row>
    <row r="1233" spans="1:8" ht="15">
      <c r="A1233" s="1266"/>
      <c r="B1233" s="1266"/>
      <c r="C1233" s="1266"/>
      <c r="D1233" s="1266"/>
      <c r="E1233" s="1266"/>
      <c r="F1233" s="1266"/>
      <c r="G1233" s="1266"/>
      <c r="H1233" s="1266"/>
    </row>
    <row r="1234" spans="1:8" ht="15">
      <c r="A1234" s="1266"/>
      <c r="B1234" s="1266"/>
      <c r="C1234" s="1266"/>
      <c r="D1234" s="1266"/>
      <c r="E1234" s="1266"/>
      <c r="F1234" s="1266"/>
      <c r="G1234" s="1266"/>
      <c r="H1234" s="1266"/>
    </row>
    <row r="1235" spans="1:8" ht="15">
      <c r="A1235" s="1266"/>
      <c r="B1235" s="1266"/>
      <c r="C1235" s="1266"/>
      <c r="D1235" s="1266"/>
      <c r="E1235" s="1266"/>
      <c r="F1235" s="1266"/>
      <c r="G1235" s="1266"/>
      <c r="H1235" s="1266"/>
    </row>
    <row r="1236" spans="1:8" ht="15">
      <c r="A1236" s="1266"/>
      <c r="B1236" s="1266"/>
      <c r="C1236" s="1266"/>
      <c r="D1236" s="1266"/>
      <c r="E1236" s="1266"/>
      <c r="F1236" s="1266"/>
      <c r="G1236" s="1266"/>
      <c r="H1236" s="1266"/>
    </row>
    <row r="1237" spans="1:8" ht="15">
      <c r="A1237" s="1266"/>
      <c r="B1237" s="1266"/>
      <c r="C1237" s="1266"/>
      <c r="D1237" s="1266"/>
      <c r="E1237" s="1266"/>
      <c r="F1237" s="1266"/>
      <c r="G1237" s="1266"/>
      <c r="H1237" s="1266"/>
    </row>
    <row r="1238" spans="1:8" ht="15">
      <c r="A1238" s="1266"/>
      <c r="B1238" s="1266"/>
      <c r="C1238" s="1266"/>
      <c r="D1238" s="1266"/>
      <c r="E1238" s="1266"/>
      <c r="F1238" s="1266"/>
      <c r="G1238" s="1266"/>
      <c r="H1238" s="1266"/>
    </row>
    <row r="1239" spans="1:8" ht="15">
      <c r="A1239" s="1266"/>
      <c r="B1239" s="1266"/>
      <c r="C1239" s="1266"/>
      <c r="D1239" s="1266"/>
      <c r="E1239" s="1266"/>
      <c r="F1239" s="1266"/>
      <c r="G1239" s="1266"/>
      <c r="H1239" s="1266"/>
    </row>
    <row r="1240" spans="1:8" ht="15">
      <c r="A1240" s="1266"/>
      <c r="B1240" s="1266"/>
      <c r="C1240" s="1266"/>
      <c r="D1240" s="1266"/>
      <c r="E1240" s="1266"/>
      <c r="F1240" s="1266"/>
      <c r="G1240" s="1266"/>
      <c r="H1240" s="1266"/>
    </row>
    <row r="1241" spans="1:8" ht="15">
      <c r="A1241" s="1266"/>
      <c r="B1241" s="1266"/>
      <c r="C1241" s="1266"/>
      <c r="D1241" s="1266"/>
      <c r="E1241" s="1266"/>
      <c r="F1241" s="1266"/>
      <c r="G1241" s="1266"/>
      <c r="H1241" s="1266"/>
    </row>
    <row r="1242" spans="1:8" ht="15">
      <c r="A1242" s="1266"/>
      <c r="B1242" s="1266"/>
      <c r="C1242" s="1266"/>
      <c r="D1242" s="1266"/>
      <c r="E1242" s="1266"/>
      <c r="F1242" s="1266"/>
      <c r="G1242" s="1266"/>
      <c r="H1242" s="1266"/>
    </row>
    <row r="1243" spans="1:8" ht="15">
      <c r="A1243" s="1266"/>
      <c r="B1243" s="1266"/>
      <c r="C1243" s="1266"/>
      <c r="D1243" s="1266"/>
      <c r="E1243" s="1266"/>
      <c r="F1243" s="1266"/>
      <c r="G1243" s="1266"/>
      <c r="H1243" s="1266"/>
    </row>
    <row r="1244" spans="1:8" ht="15">
      <c r="A1244" s="1266"/>
      <c r="B1244" s="1266"/>
      <c r="C1244" s="1266"/>
      <c r="D1244" s="1266"/>
      <c r="E1244" s="1266"/>
      <c r="F1244" s="1266"/>
      <c r="G1244" s="1266"/>
      <c r="H1244" s="1266"/>
    </row>
    <row r="1245" spans="1:8" ht="15">
      <c r="A1245" s="1266"/>
      <c r="B1245" s="1266"/>
      <c r="C1245" s="1266"/>
      <c r="D1245" s="1266"/>
      <c r="E1245" s="1266"/>
      <c r="F1245" s="1266"/>
      <c r="G1245" s="1266"/>
      <c r="H1245" s="1266"/>
    </row>
    <row r="1246" spans="1:8" ht="15">
      <c r="A1246" s="1266"/>
      <c r="B1246" s="1266"/>
      <c r="C1246" s="1266"/>
      <c r="D1246" s="1266"/>
      <c r="E1246" s="1266"/>
      <c r="F1246" s="1266"/>
      <c r="G1246" s="1266"/>
      <c r="H1246" s="1266"/>
    </row>
    <row r="1247" spans="1:8" ht="15">
      <c r="A1247" s="1266"/>
      <c r="B1247" s="1266"/>
      <c r="C1247" s="1266"/>
      <c r="D1247" s="1266"/>
      <c r="E1247" s="1266"/>
      <c r="F1247" s="1266"/>
      <c r="G1247" s="1266"/>
      <c r="H1247" s="1266"/>
    </row>
    <row r="1248" spans="1:8" ht="15">
      <c r="A1248" s="1266"/>
      <c r="B1248" s="1266"/>
      <c r="C1248" s="1266"/>
      <c r="D1248" s="1266"/>
      <c r="E1248" s="1266"/>
      <c r="F1248" s="1266"/>
      <c r="G1248" s="1266"/>
      <c r="H1248" s="1266"/>
    </row>
    <row r="1249" spans="1:8" ht="15">
      <c r="A1249" s="1266"/>
      <c r="B1249" s="1266"/>
      <c r="C1249" s="1266"/>
      <c r="D1249" s="1266"/>
      <c r="E1249" s="1266"/>
      <c r="F1249" s="1266"/>
      <c r="G1249" s="1266"/>
      <c r="H1249" s="1266"/>
    </row>
  </sheetData>
  <mergeCells count="2">
    <mergeCell ref="A110:F110"/>
    <mergeCell ref="A149:E149"/>
  </mergeCells>
  <phoneticPr fontId="0" type="noConversion"/>
  <printOptions horizontalCentered="1"/>
  <pageMargins left="0.59055118110236227" right="0.59055118110236227" top="0.6692913385826772" bottom="0.6692913385826772" header="0" footer="0"/>
  <pageSetup paperSize="9" scale="90" firstPageNumber="52" orientation="portrait" useFirstPageNumber="1" horizontalDpi="42949672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8"/>
  <sheetViews>
    <sheetView topLeftCell="B1" workbookViewId="0">
      <selection activeCell="F59" sqref="F59"/>
    </sheetView>
  </sheetViews>
  <sheetFormatPr defaultColWidth="8" defaultRowHeight="12.75"/>
  <cols>
    <col min="1" max="1" width="9.85546875" style="323" customWidth="1"/>
    <col min="2" max="2" width="8.5703125" style="234" customWidth="1"/>
    <col min="3" max="3" width="51.28515625" style="234" customWidth="1"/>
    <col min="4" max="4" width="10.140625" style="234" customWidth="1"/>
    <col min="5" max="5" width="10.5703125" style="234" customWidth="1"/>
    <col min="6" max="6" width="10.7109375" style="234" customWidth="1"/>
    <col min="7" max="7" width="11.85546875" style="234" customWidth="1"/>
    <col min="8" max="8" width="9.42578125" style="234" hidden="1" customWidth="1"/>
    <col min="9" max="10" width="8" style="234" hidden="1" customWidth="1"/>
    <col min="11" max="11" width="8" style="234" customWidth="1"/>
    <col min="12" max="12" width="8.5703125" style="234" customWidth="1"/>
    <col min="13" max="13" width="10.140625" style="234" customWidth="1"/>
    <col min="14" max="14" width="9.85546875" style="234" customWidth="1"/>
    <col min="15" max="16384" width="8" style="234"/>
  </cols>
  <sheetData>
    <row r="1" spans="1:12" s="214" customFormat="1" ht="16.5" customHeight="1" thickBot="1">
      <c r="A1" s="1" t="s">
        <v>112</v>
      </c>
      <c r="D1" s="215"/>
      <c r="F1" s="1903" t="s">
        <v>113</v>
      </c>
      <c r="G1" s="1903"/>
    </row>
    <row r="2" spans="1:12" s="220" customFormat="1" ht="15.75">
      <c r="A2" s="216" t="s">
        <v>114</v>
      </c>
      <c r="B2" s="217"/>
      <c r="C2" s="218" t="s">
        <v>260</v>
      </c>
      <c r="D2" s="219" t="s">
        <v>115</v>
      </c>
    </row>
    <row r="3" spans="1:12" s="220" customFormat="1" ht="16.5" thickBot="1">
      <c r="A3" s="221" t="s">
        <v>116</v>
      </c>
      <c r="B3" s="222"/>
      <c r="C3" s="223" t="s">
        <v>117</v>
      </c>
      <c r="D3" s="224"/>
    </row>
    <row r="4" spans="1:12" s="225" customFormat="1" ht="17.25" customHeight="1" thickBot="1">
      <c r="D4" s="226" t="s">
        <v>118</v>
      </c>
    </row>
    <row r="5" spans="1:12" ht="63">
      <c r="A5" s="227" t="s">
        <v>119</v>
      </c>
      <c r="B5" s="228" t="s">
        <v>120</v>
      </c>
      <c r="C5" s="229" t="s">
        <v>121</v>
      </c>
      <c r="D5" s="1893" t="s">
        <v>898</v>
      </c>
      <c r="E5" s="233" t="s">
        <v>1003</v>
      </c>
      <c r="F5" s="227" t="s">
        <v>593</v>
      </c>
      <c r="G5" s="233" t="s">
        <v>676</v>
      </c>
      <c r="H5" s="232" t="s">
        <v>415</v>
      </c>
      <c r="I5" s="233" t="s">
        <v>677</v>
      </c>
      <c r="K5" s="227" t="s">
        <v>49</v>
      </c>
      <c r="L5" s="233" t="s">
        <v>50</v>
      </c>
    </row>
    <row r="6" spans="1:12" ht="16.5" thickBot="1">
      <c r="A6" s="235" t="s">
        <v>122</v>
      </c>
      <c r="B6" s="236"/>
      <c r="C6" s="237"/>
      <c r="D6" s="238"/>
      <c r="E6" s="239"/>
      <c r="F6" s="240"/>
      <c r="G6" s="239"/>
      <c r="H6" s="240"/>
      <c r="I6" s="239"/>
      <c r="K6" s="240"/>
      <c r="L6" s="239"/>
    </row>
    <row r="7" spans="1:12" s="246" customFormat="1" ht="16.5" thickBot="1">
      <c r="A7" s="241">
        <v>1</v>
      </c>
      <c r="B7" s="242">
        <v>2</v>
      </c>
      <c r="C7" s="242">
        <v>3</v>
      </c>
      <c r="D7" s="243">
        <v>4</v>
      </c>
      <c r="E7" s="244"/>
      <c r="F7" s="245"/>
      <c r="G7" s="244"/>
      <c r="H7" s="245"/>
      <c r="I7" s="244"/>
      <c r="K7" s="245"/>
      <c r="L7" s="244"/>
    </row>
    <row r="8" spans="1:12" s="246" customFormat="1" ht="15.75">
      <c r="A8" s="247"/>
      <c r="B8" s="248"/>
      <c r="C8" s="248" t="s">
        <v>123</v>
      </c>
      <c r="D8" s="249"/>
      <c r="E8" s="250"/>
      <c r="F8" s="251"/>
      <c r="G8" s="250"/>
      <c r="H8" s="251"/>
      <c r="I8" s="1526"/>
      <c r="K8" s="251"/>
      <c r="L8" s="250"/>
    </row>
    <row r="9" spans="1:12" s="257" customFormat="1" ht="15">
      <c r="A9" s="252">
        <v>1</v>
      </c>
      <c r="B9" s="253"/>
      <c r="C9" s="61" t="s">
        <v>679</v>
      </c>
      <c r="D9" s="254"/>
      <c r="E9" s="255"/>
      <c r="F9" s="256"/>
      <c r="G9" s="255"/>
      <c r="H9" s="256"/>
      <c r="I9" s="364"/>
      <c r="K9" s="256"/>
      <c r="L9" s="255"/>
    </row>
    <row r="10" spans="1:12" s="257" customFormat="1" ht="15">
      <c r="A10" s="252"/>
      <c r="B10" s="253">
        <v>1</v>
      </c>
      <c r="C10" s="54" t="s">
        <v>718</v>
      </c>
      <c r="D10" s="62">
        <f>'Városüz.+Ig'!E10+Támogatások!E10+Egyébműk!E10+Finanszírozás!E10</f>
        <v>0</v>
      </c>
      <c r="E10" s="258">
        <f>'Városüz.+Ig'!F10+Támogatások!F10+Egyébműk!F10+Finanszírozás!F10</f>
        <v>1229</v>
      </c>
      <c r="F10" s="259">
        <f>'Városüz.+Ig'!G10+Támogatások!G10+Egyébműk!G10+Finanszírozás!G10</f>
        <v>0</v>
      </c>
      <c r="G10" s="258">
        <f t="shared" ref="G10:G28" si="0">SUM(E10:F10)</f>
        <v>1229</v>
      </c>
      <c r="H10" s="260">
        <f>'Városüz.+Ig'!I10+Támogatások!I10+Egyébműk!I10+Finanszírozás!I10</f>
        <v>0</v>
      </c>
      <c r="I10" s="606"/>
      <c r="K10" s="256"/>
      <c r="L10" s="255"/>
    </row>
    <row r="11" spans="1:12" s="257" customFormat="1" ht="15">
      <c r="A11" s="252"/>
      <c r="B11" s="253">
        <v>2</v>
      </c>
      <c r="C11" s="54" t="s">
        <v>727</v>
      </c>
      <c r="D11" s="62">
        <f>'Városüz.+Ig'!E15+Támogatások!E12+Egyébműk!E14+Finanszírozás!E12</f>
        <v>72407</v>
      </c>
      <c r="E11" s="258">
        <f>'Városüz.+Ig'!F15+Támogatások!F12+Egyébműk!F14+Finanszírozás!F12</f>
        <v>91206</v>
      </c>
      <c r="F11" s="259">
        <f>'Városüz.+Ig'!G15+Támogatások!G12+Egyébműk!G14+Finanszírozás!G12</f>
        <v>0</v>
      </c>
      <c r="G11" s="258">
        <f t="shared" si="0"/>
        <v>91206</v>
      </c>
      <c r="H11" s="260">
        <f>'Városüz.+Ig'!I15+Támogatások!I12+Egyébműk!I14+Finanszírozás!I12</f>
        <v>0</v>
      </c>
      <c r="I11" s="606">
        <f>H11/G11</f>
        <v>0</v>
      </c>
      <c r="K11" s="62">
        <f>'Városüz.+Ig'!K15+Támogatások!K12+Egyébműk!K14+Finanszírozás!K12</f>
        <v>370</v>
      </c>
      <c r="L11" s="62">
        <f>'Városüz.+Ig'!L15+Támogatások!L12+Egyébműk!L14+Finanszírozás!L12</f>
        <v>0</v>
      </c>
    </row>
    <row r="12" spans="1:12" s="257" customFormat="1" ht="15">
      <c r="A12" s="252"/>
      <c r="B12" s="253">
        <v>3</v>
      </c>
      <c r="C12" s="54" t="s">
        <v>683</v>
      </c>
      <c r="D12" s="62">
        <f>'Városüz.+Ig'!E21+Támogatások!E15+Egyébműk!E20+Finanszírozás!E16</f>
        <v>37522</v>
      </c>
      <c r="E12" s="259">
        <f>'Városüz.+Ig'!F21+Támogatások!F15+Egyébműk!F20+Finanszírozás!F16</f>
        <v>43354</v>
      </c>
      <c r="F12" s="259">
        <f>'Városüz.+Ig'!G21+Támogatások!G15+Egyébműk!G20+Finanszírozás!G16</f>
        <v>0</v>
      </c>
      <c r="G12" s="258">
        <f t="shared" si="0"/>
        <v>43354</v>
      </c>
      <c r="H12" s="260">
        <f>'Városüz.+Ig'!I21+Támogatások!I15+Egyébműk!I20+Finanszírozás!I16</f>
        <v>0</v>
      </c>
      <c r="I12" s="606">
        <f>H12/G12</f>
        <v>0</v>
      </c>
      <c r="K12" s="62">
        <f>'Városüz.+Ig'!K21+Támogatások!K15+Egyébműk!K20+Finanszírozás!K16</f>
        <v>99</v>
      </c>
      <c r="L12" s="62">
        <f>'Városüz.+Ig'!L21+Támogatások!L15+Egyébműk!L20+Finanszírozás!L16</f>
        <v>0</v>
      </c>
    </row>
    <row r="13" spans="1:12" s="257" customFormat="1" ht="15">
      <c r="A13" s="252"/>
      <c r="B13" s="253">
        <v>4</v>
      </c>
      <c r="C13" s="54" t="s">
        <v>685</v>
      </c>
      <c r="D13" s="62">
        <f>'Városüz.+Ig'!E29+Támogatások!E18+Egyébműk!E27+Finanszírozás!E19</f>
        <v>3000</v>
      </c>
      <c r="E13" s="258">
        <f>'Városüz.+Ig'!F29+Támogatások!F18+Egyébműk!F27+Finanszírozás!F19</f>
        <v>3000</v>
      </c>
      <c r="F13" s="259">
        <f>'Városüz.+Ig'!G29+Támogatások!G18+Egyébműk!G27+Finanszírozás!G19</f>
        <v>0</v>
      </c>
      <c r="G13" s="258">
        <f t="shared" si="0"/>
        <v>3000</v>
      </c>
      <c r="H13" s="260">
        <f>'Városüz.+Ig'!I29+Támogatások!I18+Egyébműk!I27+Finanszírozás!I19</f>
        <v>0</v>
      </c>
      <c r="I13" s="606"/>
      <c r="K13" s="256"/>
      <c r="L13" s="255"/>
    </row>
    <row r="14" spans="1:12" s="257" customFormat="1" ht="15">
      <c r="A14" s="252"/>
      <c r="B14" s="253">
        <v>6</v>
      </c>
      <c r="C14" s="54" t="s">
        <v>715</v>
      </c>
      <c r="D14" s="62">
        <f>'Városüz.+Ig'!E35+Támogatások!E19+Egyébműk!E31+Finanszírozás!E22</f>
        <v>0</v>
      </c>
      <c r="E14" s="259">
        <f>'Városüz.+Ig'!F35+Támogatások!F19+Egyébműk!F31+Finanszírozás!F22</f>
        <v>500</v>
      </c>
      <c r="F14" s="259">
        <f>'Városüz.+Ig'!G35+Támogatások!G19+Egyébműk!G31+Finanszírozás!G22</f>
        <v>0</v>
      </c>
      <c r="G14" s="258">
        <f t="shared" si="0"/>
        <v>500</v>
      </c>
      <c r="H14" s="260">
        <f>'Városüz.+Ig'!I35+Támogatások!I19+Egyébműk!I31+Finanszírozás!I22</f>
        <v>0</v>
      </c>
      <c r="I14" s="606"/>
      <c r="K14" s="256"/>
      <c r="L14" s="255"/>
    </row>
    <row r="15" spans="1:12" s="257" customFormat="1" ht="15">
      <c r="A15" s="252"/>
      <c r="B15" s="253"/>
      <c r="C15" s="61" t="s">
        <v>688</v>
      </c>
      <c r="D15" s="62">
        <f>SUM(D10:D14)</f>
        <v>112929</v>
      </c>
      <c r="E15" s="258">
        <f>SUM(E10:E14)</f>
        <v>139289</v>
      </c>
      <c r="F15" s="259">
        <f>SUM(F10:F14)</f>
        <v>0</v>
      </c>
      <c r="G15" s="258">
        <f t="shared" si="0"/>
        <v>139289</v>
      </c>
      <c r="H15" s="260">
        <f>SUM(H10:H14)</f>
        <v>0</v>
      </c>
      <c r="I15" s="606">
        <f>H15/G15</f>
        <v>0</v>
      </c>
      <c r="K15" s="62">
        <f>SUM(K10:K14)</f>
        <v>469</v>
      </c>
      <c r="L15" s="62">
        <f>SUM(L10:L14)</f>
        <v>0</v>
      </c>
    </row>
    <row r="16" spans="1:12" s="257" customFormat="1" ht="15.75" thickBot="1">
      <c r="A16" s="262"/>
      <c r="B16" s="263">
        <v>7</v>
      </c>
      <c r="C16" s="96" t="s">
        <v>690</v>
      </c>
      <c r="D16" s="264">
        <f>'Városüz.+Ig'!E39+Támogatások!E22+Egyébműk!E35+Finanszírozás!E25</f>
        <v>0</v>
      </c>
      <c r="E16" s="239">
        <f>'Városüz.+Ig'!F39+Támogatások!F22+Egyébműk!F35+Finanszírozás!F25</f>
        <v>0</v>
      </c>
      <c r="F16" s="239">
        <f>'Városüz.+Ig'!G39+Támogatások!G22+Egyébműk!G35+Finanszírozás!G25</f>
        <v>0</v>
      </c>
      <c r="G16" s="239">
        <f t="shared" si="0"/>
        <v>0</v>
      </c>
      <c r="H16" s="240">
        <f>'Városüz.+Ig'!I39+Támogatások!I22+Egyébműk!I35+Finanszírozás!I25</f>
        <v>0</v>
      </c>
      <c r="I16" s="1458"/>
      <c r="K16" s="1318"/>
      <c r="L16" s="1319"/>
    </row>
    <row r="17" spans="1:12" s="257" customFormat="1" ht="15.75" thickBot="1">
      <c r="A17" s="266"/>
      <c r="B17" s="267"/>
      <c r="C17" s="72" t="s">
        <v>124</v>
      </c>
      <c r="D17" s="73">
        <f>SUM(D15:D16)</f>
        <v>112929</v>
      </c>
      <c r="E17" s="268">
        <f>SUM(E15:E16)</f>
        <v>139289</v>
      </c>
      <c r="F17" s="269">
        <f>SUM(F15:F16)</f>
        <v>0</v>
      </c>
      <c r="G17" s="268">
        <f t="shared" si="0"/>
        <v>139289</v>
      </c>
      <c r="H17" s="269">
        <f>SUM(H15:H16)</f>
        <v>0</v>
      </c>
      <c r="I17" s="496">
        <f>H17/G17</f>
        <v>0</v>
      </c>
      <c r="K17" s="73">
        <f>SUM(K15:K16)</f>
        <v>469</v>
      </c>
      <c r="L17" s="73">
        <f>SUM(L15:L16)</f>
        <v>0</v>
      </c>
    </row>
    <row r="18" spans="1:12" s="257" customFormat="1" ht="15">
      <c r="A18" s="271">
        <v>2</v>
      </c>
      <c r="B18" s="272"/>
      <c r="C18" s="273" t="s">
        <v>698</v>
      </c>
      <c r="D18" s="274"/>
      <c r="E18" s="275"/>
      <c r="F18" s="276"/>
      <c r="G18" s="275">
        <f t="shared" si="0"/>
        <v>0</v>
      </c>
      <c r="H18" s="276"/>
      <c r="I18" s="565"/>
      <c r="K18" s="276"/>
      <c r="L18" s="275"/>
    </row>
    <row r="19" spans="1:12" s="257" customFormat="1" ht="15">
      <c r="A19" s="252"/>
      <c r="B19" s="253">
        <v>1</v>
      </c>
      <c r="C19" s="54" t="s">
        <v>700</v>
      </c>
      <c r="D19" s="62">
        <f>fejlesztés!D10</f>
        <v>0</v>
      </c>
      <c r="E19" s="62">
        <f>fejlesztés!E10+fejlesztés!E40</f>
        <v>0</v>
      </c>
      <c r="F19" s="62">
        <f>fejlesztés!F10+fejlesztés!F40</f>
        <v>0</v>
      </c>
      <c r="G19" s="278">
        <f t="shared" si="0"/>
        <v>0</v>
      </c>
      <c r="H19" s="279">
        <f>fejlesztés!H10+fejlesztés!H40</f>
        <v>0</v>
      </c>
      <c r="I19" s="606" t="e">
        <f>H19/G19</f>
        <v>#DIV/0!</v>
      </c>
      <c r="K19" s="62">
        <f>fejlesztés!J10</f>
        <v>0</v>
      </c>
      <c r="L19" s="62">
        <f>fejlesztés!K10</f>
        <v>0</v>
      </c>
    </row>
    <row r="20" spans="1:12" s="257" customFormat="1" ht="15">
      <c r="A20" s="252"/>
      <c r="B20" s="253">
        <v>2</v>
      </c>
      <c r="C20" s="54" t="s">
        <v>726</v>
      </c>
      <c r="D20" s="62">
        <f>fejlesztés!D18</f>
        <v>88900</v>
      </c>
      <c r="E20" s="62">
        <f>fejlesztés!E18</f>
        <v>103824</v>
      </c>
      <c r="F20" s="62">
        <f>fejlesztés!F18</f>
        <v>0</v>
      </c>
      <c r="G20" s="278">
        <f t="shared" si="0"/>
        <v>103824</v>
      </c>
      <c r="H20" s="279">
        <f>fejlesztés!H18</f>
        <v>0</v>
      </c>
      <c r="I20" s="606">
        <f>H20/G20</f>
        <v>0</v>
      </c>
      <c r="K20" s="62">
        <f>fejlesztés!J18</f>
        <v>0</v>
      </c>
      <c r="L20" s="62">
        <f>fejlesztés!K18</f>
        <v>0</v>
      </c>
    </row>
    <row r="21" spans="1:12" s="257" customFormat="1" ht="15">
      <c r="A21" s="252"/>
      <c r="B21" s="253">
        <v>3</v>
      </c>
      <c r="C21" s="54" t="s">
        <v>703</v>
      </c>
      <c r="D21" s="62">
        <f>fejlesztés!D40</f>
        <v>0</v>
      </c>
      <c r="E21" s="280"/>
      <c r="F21" s="279"/>
      <c r="G21" s="280">
        <f t="shared" si="0"/>
        <v>0</v>
      </c>
      <c r="H21" s="279"/>
      <c r="I21" s="606"/>
      <c r="K21" s="256"/>
      <c r="L21" s="255"/>
    </row>
    <row r="22" spans="1:12" s="257" customFormat="1" ht="15.75" thickBot="1">
      <c r="A22" s="262"/>
      <c r="B22" s="263">
        <v>4</v>
      </c>
      <c r="C22" s="96" t="s">
        <v>716</v>
      </c>
      <c r="D22" s="62">
        <f>fejlesztés!D42</f>
        <v>0</v>
      </c>
      <c r="E22" s="62">
        <f>fejlesztés!E42</f>
        <v>0</v>
      </c>
      <c r="F22" s="254">
        <f>fejlesztés!F42</f>
        <v>0</v>
      </c>
      <c r="G22" s="62">
        <f t="shared" si="0"/>
        <v>0</v>
      </c>
      <c r="H22" s="281" t="e">
        <f>FEJL2003!#REF!</f>
        <v>#REF!</v>
      </c>
      <c r="I22" s="1458"/>
      <c r="K22" s="1318"/>
      <c r="L22" s="1319"/>
    </row>
    <row r="23" spans="1:12" s="257" customFormat="1" ht="15.75" thickBot="1">
      <c r="A23" s="266"/>
      <c r="B23" s="267"/>
      <c r="C23" s="72" t="s">
        <v>698</v>
      </c>
      <c r="D23" s="73">
        <f>SUM(D19:D22)</f>
        <v>88900</v>
      </c>
      <c r="E23" s="268">
        <f>SUM(E19:E22)</f>
        <v>103824</v>
      </c>
      <c r="F23" s="269">
        <f>SUM(F19:F22)</f>
        <v>0</v>
      </c>
      <c r="G23" s="268">
        <f t="shared" si="0"/>
        <v>103824</v>
      </c>
      <c r="H23" s="269" t="e">
        <f>SUM(H19:H22)</f>
        <v>#REF!</v>
      </c>
      <c r="I23" s="496" t="e">
        <f>H23/G23</f>
        <v>#REF!</v>
      </c>
      <c r="K23" s="73">
        <f>SUM(K19:K22)</f>
        <v>0</v>
      </c>
      <c r="L23" s="73">
        <f>SUM(L19:L22)</f>
        <v>0</v>
      </c>
    </row>
    <row r="24" spans="1:12" s="257" customFormat="1" ht="15">
      <c r="A24" s="271">
        <v>3</v>
      </c>
      <c r="B24" s="272"/>
      <c r="C24" s="273" t="s">
        <v>734</v>
      </c>
      <c r="D24" s="274"/>
      <c r="E24" s="282"/>
      <c r="F24" s="283"/>
      <c r="G24" s="282">
        <f t="shared" si="0"/>
        <v>0</v>
      </c>
      <c r="H24" s="283"/>
      <c r="I24" s="565"/>
      <c r="K24" s="276"/>
      <c r="L24" s="275"/>
    </row>
    <row r="25" spans="1:12" s="257" customFormat="1" ht="15">
      <c r="A25" s="252"/>
      <c r="B25" s="253">
        <v>1</v>
      </c>
      <c r="C25" s="54" t="s">
        <v>125</v>
      </c>
      <c r="D25" s="62"/>
      <c r="E25" s="280"/>
      <c r="F25" s="279"/>
      <c r="G25" s="280">
        <f t="shared" si="0"/>
        <v>0</v>
      </c>
      <c r="H25" s="279"/>
      <c r="I25" s="606"/>
      <c r="K25" s="256"/>
      <c r="L25" s="255"/>
    </row>
    <row r="26" spans="1:12" s="257" customFormat="1" ht="15">
      <c r="A26" s="252"/>
      <c r="B26" s="253">
        <v>2</v>
      </c>
      <c r="C26" s="54" t="s">
        <v>736</v>
      </c>
      <c r="D26" s="62">
        <f>Egyébműk!E38+Finanszírozás!E29</f>
        <v>0</v>
      </c>
      <c r="E26" s="280">
        <f>Egyébműk!F38+Finanszírozás!F29</f>
        <v>0</v>
      </c>
      <c r="F26" s="279">
        <f>Egyébműk!G38+Finanszírozás!G29</f>
        <v>0</v>
      </c>
      <c r="G26" s="280">
        <f t="shared" si="0"/>
        <v>0</v>
      </c>
      <c r="H26" s="279">
        <f>Egyébműk!I38+Finanszírozás!I29</f>
        <v>0</v>
      </c>
      <c r="I26" s="606"/>
      <c r="K26" s="256"/>
      <c r="L26" s="255"/>
    </row>
    <row r="27" spans="1:12" s="257" customFormat="1" ht="15">
      <c r="A27" s="252"/>
      <c r="B27" s="253">
        <v>3</v>
      </c>
      <c r="C27" s="54" t="s">
        <v>738</v>
      </c>
      <c r="D27" s="62">
        <f>'Városüz.+Ig'!E42+Egyébműk!E39+Finanszírozás!E30</f>
        <v>0</v>
      </c>
      <c r="E27" s="280">
        <f>'Városüz.+Ig'!F42+Egyébműk!F39+Finanszírozás!F30</f>
        <v>0</v>
      </c>
      <c r="F27" s="279">
        <f>'Városüz.+Ig'!G42+Egyébműk!G39+Finanszírozás!G30</f>
        <v>0</v>
      </c>
      <c r="G27" s="280">
        <f t="shared" si="0"/>
        <v>0</v>
      </c>
      <c r="H27" s="279">
        <f>'Városüz.+Ig'!I42+Egyébműk!I39+Finanszírozás!I30</f>
        <v>0</v>
      </c>
      <c r="I27" s="606"/>
      <c r="K27" s="256"/>
      <c r="L27" s="255"/>
    </row>
    <row r="28" spans="1:12" s="257" customFormat="1" ht="15">
      <c r="A28" s="252"/>
      <c r="B28" s="253">
        <v>5</v>
      </c>
      <c r="C28" s="54" t="s">
        <v>713</v>
      </c>
      <c r="D28" s="62">
        <f>'Városüz.+Ig'!E43+Támogatások!E25+Egyébműk!E40+Finanszírozás!E32</f>
        <v>76277</v>
      </c>
      <c r="E28" s="62">
        <f>'Városüz.+Ig'!F43+Támogatások!F25+Egyébműk!F40+Finanszírozás!F32</f>
        <v>116750</v>
      </c>
      <c r="F28" s="62">
        <f>'Városüz.+Ig'!G43+Támogatások!G25+Egyébműk!G40+Finanszírozás!G32</f>
        <v>0</v>
      </c>
      <c r="G28" s="62">
        <f t="shared" si="0"/>
        <v>116750</v>
      </c>
      <c r="H28" s="279">
        <f>'Városüz.+Ig'!I43+Támogatások!I25+Egyébműk!I40+Finanszírozás!I32</f>
        <v>0</v>
      </c>
      <c r="I28" s="606">
        <f>H28/G28</f>
        <v>0</v>
      </c>
      <c r="K28" s="62">
        <f>'Városüz.+Ig'!K43+Támogatások!K25+Egyébműk!K40+Finanszírozás!K32</f>
        <v>1080</v>
      </c>
      <c r="L28" s="62">
        <f>'Városüz.+Ig'!L43+Támogatások!L25+Egyébműk!L40+Finanszírozás!L32</f>
        <v>0</v>
      </c>
    </row>
    <row r="29" spans="1:12" s="257" customFormat="1" ht="15">
      <c r="A29" s="262"/>
      <c r="B29" s="263"/>
      <c r="C29" s="96" t="s">
        <v>597</v>
      </c>
      <c r="D29" s="264"/>
      <c r="E29" s="280"/>
      <c r="F29" s="284"/>
      <c r="G29" s="285"/>
      <c r="H29" s="281"/>
      <c r="I29" s="1458"/>
      <c r="K29" s="256"/>
      <c r="L29" s="255"/>
    </row>
    <row r="30" spans="1:12" s="257" customFormat="1" ht="15">
      <c r="A30" s="252"/>
      <c r="B30" s="253">
        <v>7</v>
      </c>
      <c r="C30" s="54" t="s">
        <v>714</v>
      </c>
      <c r="D30" s="62">
        <f>fejlesztés!D54</f>
        <v>213594</v>
      </c>
      <c r="E30" s="62">
        <f>fejlesztés!E54</f>
        <v>216897</v>
      </c>
      <c r="F30" s="62">
        <f>fejlesztés!F54</f>
        <v>0</v>
      </c>
      <c r="G30" s="62">
        <f>SUM(E30:F30)</f>
        <v>216897</v>
      </c>
      <c r="H30" s="279">
        <f>fejlesztés!H54</f>
        <v>0</v>
      </c>
      <c r="I30" s="606">
        <f>H30/G30</f>
        <v>0</v>
      </c>
      <c r="K30" s="62">
        <f>fejlesztés!J54</f>
        <v>0</v>
      </c>
      <c r="L30" s="62">
        <f>fejlesztés!K54</f>
        <v>0</v>
      </c>
    </row>
    <row r="31" spans="1:12" s="257" customFormat="1" ht="15.75" thickBot="1">
      <c r="A31" s="286"/>
      <c r="B31" s="287"/>
      <c r="C31" s="288" t="s">
        <v>633</v>
      </c>
      <c r="D31" s="289"/>
      <c r="E31" s="290"/>
      <c r="F31" s="291"/>
      <c r="G31" s="292"/>
      <c r="H31" s="293"/>
      <c r="I31" s="1459"/>
      <c r="K31" s="1318"/>
      <c r="L31" s="1319"/>
    </row>
    <row r="32" spans="1:12" s="257" customFormat="1" ht="15.75" thickBot="1">
      <c r="A32" s="266"/>
      <c r="B32" s="267"/>
      <c r="C32" s="72" t="s">
        <v>734</v>
      </c>
      <c r="D32" s="73">
        <f>SUM(D25:D31)</f>
        <v>289871</v>
      </c>
      <c r="E32" s="73">
        <f>SUM(E25:E31)</f>
        <v>333647</v>
      </c>
      <c r="F32" s="73">
        <f>SUM(F25:F31)</f>
        <v>0</v>
      </c>
      <c r="G32" s="73">
        <f t="shared" ref="G32:G50" si="1">SUM(E32:F32)</f>
        <v>333647</v>
      </c>
      <c r="H32" s="269">
        <f>SUM(H25:H30)</f>
        <v>0</v>
      </c>
      <c r="I32" s="496">
        <f>H32/G32</f>
        <v>0</v>
      </c>
      <c r="K32" s="73">
        <f>SUM(K25:K31)</f>
        <v>1080</v>
      </c>
      <c r="L32" s="73">
        <f>SUM(L25:L31)</f>
        <v>0</v>
      </c>
    </row>
    <row r="33" spans="1:12" s="257" customFormat="1" ht="15">
      <c r="A33" s="271">
        <v>4</v>
      </c>
      <c r="B33" s="272"/>
      <c r="C33" s="273" t="s">
        <v>746</v>
      </c>
      <c r="D33" s="295"/>
      <c r="E33" s="282"/>
      <c r="F33" s="283"/>
      <c r="G33" s="282">
        <f t="shared" si="1"/>
        <v>0</v>
      </c>
      <c r="H33" s="283"/>
      <c r="I33" s="565"/>
      <c r="K33" s="276"/>
      <c r="L33" s="275"/>
    </row>
    <row r="34" spans="1:12" s="257" customFormat="1" ht="15">
      <c r="A34" s="271"/>
      <c r="B34" s="272">
        <v>1</v>
      </c>
      <c r="C34" s="378" t="s">
        <v>546</v>
      </c>
      <c r="D34" s="295">
        <f>Finanszírozás!E43</f>
        <v>0</v>
      </c>
      <c r="E34" s="295">
        <f>Finanszírozás!F43</f>
        <v>0</v>
      </c>
      <c r="F34" s="283">
        <f>Finanszírozás!G44</f>
        <v>0</v>
      </c>
      <c r="G34" s="282">
        <f t="shared" si="1"/>
        <v>0</v>
      </c>
      <c r="H34" s="283"/>
      <c r="I34" s="565"/>
      <c r="K34" s="256"/>
      <c r="L34" s="255"/>
    </row>
    <row r="35" spans="1:12" s="257" customFormat="1" ht="15">
      <c r="A35" s="271"/>
      <c r="B35" s="272">
        <v>2</v>
      </c>
      <c r="C35" s="378" t="s">
        <v>547</v>
      </c>
      <c r="D35" s="295">
        <f>fejlesztés!D86</f>
        <v>0</v>
      </c>
      <c r="E35" s="295">
        <f>fejlesztés!E86</f>
        <v>0</v>
      </c>
      <c r="F35" s="283"/>
      <c r="G35" s="282">
        <f t="shared" si="1"/>
        <v>0</v>
      </c>
      <c r="H35" s="283"/>
      <c r="I35" s="565"/>
      <c r="K35" s="256"/>
      <c r="L35" s="255"/>
    </row>
    <row r="36" spans="1:12" s="257" customFormat="1" ht="15">
      <c r="A36" s="271"/>
      <c r="B36" s="272">
        <v>3</v>
      </c>
      <c r="C36" s="1137" t="s">
        <v>545</v>
      </c>
      <c r="D36" s="295">
        <f>SUM(D34:D35)</f>
        <v>0</v>
      </c>
      <c r="E36" s="295">
        <f>SUM(E34:E35)</f>
        <v>0</v>
      </c>
      <c r="F36" s="283">
        <f>F34</f>
        <v>0</v>
      </c>
      <c r="G36" s="282">
        <f t="shared" si="1"/>
        <v>0</v>
      </c>
      <c r="H36" s="283"/>
      <c r="I36" s="565"/>
      <c r="K36" s="256"/>
      <c r="L36" s="255"/>
    </row>
    <row r="37" spans="1:12" s="257" customFormat="1" ht="15">
      <c r="A37" s="252"/>
      <c r="B37" s="253">
        <v>4</v>
      </c>
      <c r="C37" s="54" t="s">
        <v>748</v>
      </c>
      <c r="D37" s="62">
        <f>'Városüz.+Ig'!E52+Támogatások!E34+Finanszírozás!E45+fejlesztés!D88</f>
        <v>22500</v>
      </c>
      <c r="E37" s="62">
        <f>'Városüz.+Ig'!F52+Támogatások!F34+Finanszírozás!F45+fejlesztés!E88</f>
        <v>36800</v>
      </c>
      <c r="F37" s="280">
        <f>'Városüz.+Ig'!G52+Támogatások!G34+Finanszírozás!G45+fejlesztés!F84+fejlesztés!F88</f>
        <v>0</v>
      </c>
      <c r="G37" s="280">
        <f t="shared" si="1"/>
        <v>36800</v>
      </c>
      <c r="H37" s="279">
        <f>'Városüz.+Ig'!I52+Támogatások!I34+Finanszírozás!I45+FEJL2003!F17-344</f>
        <v>-344</v>
      </c>
      <c r="I37" s="606">
        <f>H37/G37</f>
        <v>-9.3478260869565219E-3</v>
      </c>
      <c r="K37" s="62"/>
      <c r="L37" s="62"/>
    </row>
    <row r="38" spans="1:12" s="257" customFormat="1" ht="15">
      <c r="A38" s="252"/>
      <c r="B38" s="253">
        <v>5</v>
      </c>
      <c r="C38" s="54" t="s">
        <v>127</v>
      </c>
      <c r="D38" s="62">
        <f>'Városüz.+Ig'!E53+Támogatások!E36+Finanszírozás!E50</f>
        <v>0</v>
      </c>
      <c r="E38" s="280">
        <f>'Városüz.+Ig'!F53+Támogatások!F36+Finanszírozás!F50</f>
        <v>0</v>
      </c>
      <c r="F38" s="280">
        <f>'Városüz.+Ig'!G53+Támogatások!G36+Finanszírozás!G50</f>
        <v>0</v>
      </c>
      <c r="G38" s="280">
        <f t="shared" si="1"/>
        <v>0</v>
      </c>
      <c r="H38" s="279">
        <f>'Városüz.+Ig'!I53+Támogatások!I36+Finanszírozás!I50</f>
        <v>0</v>
      </c>
      <c r="I38" s="606"/>
      <c r="K38" s="256"/>
      <c r="L38" s="255"/>
    </row>
    <row r="39" spans="1:12" s="257" customFormat="1" ht="15">
      <c r="A39" s="252"/>
      <c r="B39" s="253">
        <v>6</v>
      </c>
      <c r="C39" s="54" t="s">
        <v>128</v>
      </c>
      <c r="D39" s="62">
        <f>Finanszírozás!E51</f>
        <v>0</v>
      </c>
      <c r="E39" s="62"/>
      <c r="F39" s="62">
        <f>Finanszírozás!G51</f>
        <v>0</v>
      </c>
      <c r="G39" s="62">
        <f t="shared" si="1"/>
        <v>0</v>
      </c>
      <c r="H39" s="279">
        <f>Finanszírozás!I51</f>
        <v>0</v>
      </c>
      <c r="I39" s="606"/>
      <c r="K39" s="256"/>
      <c r="L39" s="255"/>
    </row>
    <row r="40" spans="1:12" s="257" customFormat="1" ht="15">
      <c r="A40" s="252"/>
      <c r="B40" s="253">
        <v>7</v>
      </c>
      <c r="C40" s="54" t="s">
        <v>129</v>
      </c>
      <c r="D40" s="62">
        <f>fejlesztés!D93+fejlesztés!D92</f>
        <v>0</v>
      </c>
      <c r="E40" s="62">
        <f>fejlesztés!E93+fejlesztés!E92</f>
        <v>0</v>
      </c>
      <c r="F40" s="62">
        <f>fejlesztés!F91</f>
        <v>0</v>
      </c>
      <c r="G40" s="62">
        <f t="shared" si="1"/>
        <v>0</v>
      </c>
      <c r="H40" s="279">
        <f>fejlesztés!H91</f>
        <v>0</v>
      </c>
      <c r="I40" s="606" t="e">
        <f>H40/G40</f>
        <v>#DIV/0!</v>
      </c>
      <c r="K40" s="62">
        <f>fejlesztés!J83+fejlesztés!J82</f>
        <v>0</v>
      </c>
      <c r="L40" s="62">
        <f>fejlesztés!K83+fejlesztés!K82</f>
        <v>0</v>
      </c>
    </row>
    <row r="41" spans="1:12" s="257" customFormat="1" ht="15">
      <c r="A41" s="252"/>
      <c r="B41" s="253"/>
      <c r="C41" s="296" t="s">
        <v>130</v>
      </c>
      <c r="D41" s="297">
        <f>SUM(D39:D40)</f>
        <v>0</v>
      </c>
      <c r="E41" s="298">
        <f>SUM(E39:E40)</f>
        <v>0</v>
      </c>
      <c r="F41" s="299">
        <f>SUM(F39:F40)</f>
        <v>0</v>
      </c>
      <c r="G41" s="298">
        <f t="shared" si="1"/>
        <v>0</v>
      </c>
      <c r="H41" s="299">
        <f>SUM(H39:H40)</f>
        <v>0</v>
      </c>
      <c r="I41" s="1464" t="e">
        <f>H41/G41</f>
        <v>#DIV/0!</v>
      </c>
      <c r="K41" s="297">
        <f>SUM(K39:K40)</f>
        <v>0</v>
      </c>
      <c r="L41" s="297">
        <f>SUM(L39:L40)</f>
        <v>0</v>
      </c>
    </row>
    <row r="42" spans="1:12" s="257" customFormat="1" ht="15">
      <c r="A42" s="252"/>
      <c r="B42" s="253">
        <v>8</v>
      </c>
      <c r="C42" s="54" t="s">
        <v>752</v>
      </c>
      <c r="D42" s="62">
        <f>Finanszírozás!E53</f>
        <v>0</v>
      </c>
      <c r="E42" s="280">
        <f>Finanszírozás!F53</f>
        <v>0</v>
      </c>
      <c r="F42" s="279">
        <f>Finanszírozás!G53</f>
        <v>0</v>
      </c>
      <c r="G42" s="280">
        <f t="shared" si="1"/>
        <v>0</v>
      </c>
      <c r="H42" s="279">
        <f>Finanszírozás!I53</f>
        <v>0</v>
      </c>
      <c r="I42" s="606"/>
      <c r="K42" s="276"/>
      <c r="L42" s="275"/>
    </row>
    <row r="43" spans="1:12" s="257" customFormat="1" ht="15">
      <c r="A43" s="252"/>
      <c r="B43" s="253"/>
      <c r="C43" s="61" t="s">
        <v>754</v>
      </c>
      <c r="D43" s="62">
        <f>SUM(D41:D42)</f>
        <v>0</v>
      </c>
      <c r="E43" s="62">
        <f>SUM(E41:E42)</f>
        <v>0</v>
      </c>
      <c r="F43" s="62">
        <f>SUM(F41:F42)</f>
        <v>0</v>
      </c>
      <c r="G43" s="62">
        <f t="shared" si="1"/>
        <v>0</v>
      </c>
      <c r="H43" s="279">
        <f>SUM(H41:H42)</f>
        <v>0</v>
      </c>
      <c r="I43" s="606" t="e">
        <f>H43/G43</f>
        <v>#DIV/0!</v>
      </c>
      <c r="K43" s="62">
        <f>SUM(K41:K42)</f>
        <v>0</v>
      </c>
      <c r="L43" s="62">
        <f>SUM(L41:L42)</f>
        <v>0</v>
      </c>
    </row>
    <row r="44" spans="1:12" s="257" customFormat="1" ht="15">
      <c r="A44" s="252"/>
      <c r="B44" s="253">
        <v>9</v>
      </c>
      <c r="C44" s="54" t="s">
        <v>756</v>
      </c>
      <c r="D44" s="62">
        <f>Finanszírozás!E55</f>
        <v>170000</v>
      </c>
      <c r="E44" s="280">
        <f>Finanszírozás!F55</f>
        <v>170000</v>
      </c>
      <c r="F44" s="279">
        <f>Finanszírozás!G55</f>
        <v>0</v>
      </c>
      <c r="G44" s="280">
        <f t="shared" si="1"/>
        <v>170000</v>
      </c>
      <c r="H44" s="279">
        <f>Finanszírozás!I55</f>
        <v>0</v>
      </c>
      <c r="I44" s="606"/>
      <c r="K44" s="256"/>
      <c r="L44" s="255"/>
    </row>
    <row r="45" spans="1:12" s="257" customFormat="1" ht="15">
      <c r="A45" s="252"/>
      <c r="B45" s="253"/>
      <c r="C45" s="296" t="s">
        <v>131</v>
      </c>
      <c r="D45" s="297">
        <f>D36+D37+D38+D43+D44</f>
        <v>192500</v>
      </c>
      <c r="E45" s="297">
        <f>E36+E37+E38+E43+E44</f>
        <v>206800</v>
      </c>
      <c r="F45" s="299">
        <f>F37+F38+F43+F44</f>
        <v>0</v>
      </c>
      <c r="G45" s="298">
        <f t="shared" si="1"/>
        <v>206800</v>
      </c>
      <c r="H45" s="299">
        <f>H37+H38+H43+H44</f>
        <v>-344</v>
      </c>
      <c r="I45" s="1464">
        <f>H45/G45</f>
        <v>-1.6634429400386847E-3</v>
      </c>
      <c r="K45" s="297">
        <f>K36+K37+K38+K43+K44</f>
        <v>0</v>
      </c>
      <c r="L45" s="297">
        <f>L36+L37+L38+L43+L44</f>
        <v>0</v>
      </c>
    </row>
    <row r="46" spans="1:12" s="257" customFormat="1" ht="15">
      <c r="A46" s="252"/>
      <c r="B46" s="253">
        <v>10</v>
      </c>
      <c r="C46" s="54" t="s">
        <v>760</v>
      </c>
      <c r="D46" s="62"/>
      <c r="E46" s="280"/>
      <c r="F46" s="279"/>
      <c r="G46" s="280">
        <f t="shared" si="1"/>
        <v>0</v>
      </c>
      <c r="H46" s="279"/>
      <c r="I46" s="606"/>
      <c r="K46" s="256"/>
      <c r="L46" s="255"/>
    </row>
    <row r="47" spans="1:12" s="257" customFormat="1" ht="15">
      <c r="A47" s="252"/>
      <c r="B47" s="253">
        <v>11</v>
      </c>
      <c r="C47" s="54" t="s">
        <v>762</v>
      </c>
      <c r="D47" s="62">
        <f>'Városüz.+Ig'!E55+Támogatások!E37+Egyébműk!E56+Finanszírozás!E59+fejlesztés!D100</f>
        <v>4317989</v>
      </c>
      <c r="E47" s="62">
        <f>'Városüz.+Ig'!F55+Támogatások!F37+Egyébműk!F56+Finanszírozás!F59+fejlesztés!E100</f>
        <v>4356032</v>
      </c>
      <c r="F47" s="62">
        <f>'Városüz.+Ig'!G55+Támogatások!G37+Egyébműk!G56+Finanszírozás!G59+fejlesztés!F100</f>
        <v>0</v>
      </c>
      <c r="G47" s="62">
        <f t="shared" si="1"/>
        <v>4356032</v>
      </c>
      <c r="H47" s="279">
        <f>'Városüz.+Ig'!I55+Támogatások!I37+Egyébműk!I56+Finanszírozás!I59+fejlesztés!H101</f>
        <v>0</v>
      </c>
      <c r="I47" s="606">
        <f>H47/G47</f>
        <v>0</v>
      </c>
      <c r="K47" s="62">
        <f>'Városüz.+Ig'!K55+Támogatások!K37+Egyébműk!K56+Finanszírozás!K59+fejlesztés!J91</f>
        <v>0</v>
      </c>
      <c r="L47" s="62">
        <f>'Városüz.+Ig'!L55+Támogatások!L37+Egyébműk!L56+Finanszírozás!L59+fejlesztés!K91</f>
        <v>0</v>
      </c>
    </row>
    <row r="48" spans="1:12" s="257" customFormat="1" ht="15" hidden="1">
      <c r="A48" s="252"/>
      <c r="B48" s="253"/>
      <c r="C48" s="54"/>
      <c r="D48" s="62"/>
      <c r="E48" s="280"/>
      <c r="F48" s="279"/>
      <c r="G48" s="280">
        <f t="shared" si="1"/>
        <v>0</v>
      </c>
      <c r="H48" s="279"/>
      <c r="I48" s="606"/>
      <c r="K48" s="256"/>
      <c r="L48" s="255"/>
    </row>
    <row r="49" spans="1:13" s="257" customFormat="1" ht="15.75" thickBot="1">
      <c r="A49" s="262"/>
      <c r="B49" s="263"/>
      <c r="C49" s="300" t="s">
        <v>767</v>
      </c>
      <c r="D49" s="301">
        <f>SUM(D47:D48)</f>
        <v>4317989</v>
      </c>
      <c r="E49" s="302">
        <f>SUM(E47:E48)</f>
        <v>4356032</v>
      </c>
      <c r="F49" s="301">
        <f>SUM(F47:F48)</f>
        <v>0</v>
      </c>
      <c r="G49" s="301">
        <f t="shared" si="1"/>
        <v>4356032</v>
      </c>
      <c r="H49" s="303">
        <f>SUM(H47:H48)</f>
        <v>0</v>
      </c>
      <c r="I49" s="1524">
        <f>H49/G49</f>
        <v>0</v>
      </c>
      <c r="K49" s="301">
        <f>SUM(K47:K48)</f>
        <v>0</v>
      </c>
      <c r="L49" s="301">
        <f>SUM(L47:L48)</f>
        <v>0</v>
      </c>
    </row>
    <row r="50" spans="1:13" s="257" customFormat="1" ht="15.75" thickBot="1">
      <c r="A50" s="304"/>
      <c r="B50" s="305"/>
      <c r="C50" s="306" t="s">
        <v>746</v>
      </c>
      <c r="D50" s="307">
        <f>D45+D46+D49</f>
        <v>4510489</v>
      </c>
      <c r="E50" s="73">
        <f>E45+E46+E49</f>
        <v>4562832</v>
      </c>
      <c r="F50" s="73">
        <f>F36+F45+F46+F49</f>
        <v>0</v>
      </c>
      <c r="G50" s="73">
        <f t="shared" si="1"/>
        <v>4562832</v>
      </c>
      <c r="H50" s="269">
        <f>H45+H46+H49</f>
        <v>-344</v>
      </c>
      <c r="I50" s="496">
        <f>H50/G50</f>
        <v>-7.5391774231442233E-5</v>
      </c>
      <c r="K50" s="73">
        <f>K45+K46+K49</f>
        <v>0</v>
      </c>
      <c r="L50" s="73">
        <f>L45+L46+L49</f>
        <v>0</v>
      </c>
    </row>
    <row r="51" spans="1:13" s="257" customFormat="1" ht="15">
      <c r="A51" s="308">
        <v>5</v>
      </c>
      <c r="B51" s="309"/>
      <c r="C51" s="47" t="s">
        <v>771</v>
      </c>
      <c r="D51" s="310"/>
      <c r="E51" s="282"/>
      <c r="F51" s="283"/>
      <c r="G51" s="282"/>
      <c r="H51" s="283"/>
      <c r="I51" s="565"/>
      <c r="K51" s="276"/>
      <c r="L51" s="275"/>
    </row>
    <row r="52" spans="1:13" s="257" customFormat="1" ht="15">
      <c r="A52" s="311"/>
      <c r="B52" s="312">
        <v>1</v>
      </c>
      <c r="C52" s="54" t="s">
        <v>1</v>
      </c>
      <c r="D52" s="62">
        <f>fejlesztés!D111+Finanszírozás!E65+Finanszírozás!E66</f>
        <v>804000</v>
      </c>
      <c r="E52" s="62">
        <f>fejlesztés!E111+Finanszírozás!F65</f>
        <v>804000</v>
      </c>
      <c r="F52" s="254">
        <f>fejlesztés!F111+Finanszírozás!G65</f>
        <v>0</v>
      </c>
      <c r="G52" s="62">
        <f t="shared" ref="G52:G66" si="2">SUM(E52:F52)</f>
        <v>804000</v>
      </c>
      <c r="H52" s="279">
        <f>Finanszírozás!I65+fejlesztés!H111</f>
        <v>0</v>
      </c>
      <c r="I52" s="606">
        <f>H52/G52</f>
        <v>0</v>
      </c>
      <c r="K52" s="62">
        <f>fejlesztés!J96+Finanszírozás!K65+Finanszírozás!K66</f>
        <v>0</v>
      </c>
      <c r="L52" s="62">
        <f>fejlesztés!K96+Finanszírozás!L65+Finanszírozás!L66</f>
        <v>0</v>
      </c>
    </row>
    <row r="53" spans="1:13" s="257" customFormat="1" ht="15">
      <c r="A53" s="311"/>
      <c r="B53" s="312">
        <v>2</v>
      </c>
      <c r="C53" s="54" t="s">
        <v>3</v>
      </c>
      <c r="D53" s="62">
        <f>Finanszírozás!E67</f>
        <v>41000</v>
      </c>
      <c r="E53" s="62">
        <f>Finanszírozás!F67</f>
        <v>41000</v>
      </c>
      <c r="F53" s="62">
        <f>Finanszírozás!G67</f>
        <v>0</v>
      </c>
      <c r="G53" s="62">
        <f t="shared" si="2"/>
        <v>41000</v>
      </c>
      <c r="H53" s="279">
        <f>Finanszírozás!I67</f>
        <v>0</v>
      </c>
      <c r="I53" s="606">
        <f>H53/G53</f>
        <v>0</v>
      </c>
      <c r="K53" s="62">
        <f>Finanszírozás!K67</f>
        <v>0</v>
      </c>
      <c r="L53" s="62">
        <f>Finanszírozás!L67</f>
        <v>0</v>
      </c>
    </row>
    <row r="54" spans="1:13" s="257" customFormat="1" ht="15">
      <c r="A54" s="311"/>
      <c r="B54" s="312">
        <v>3</v>
      </c>
      <c r="C54" s="54" t="s">
        <v>7</v>
      </c>
      <c r="D54" s="62">
        <f>Finanszírozás!E72</f>
        <v>0</v>
      </c>
      <c r="E54" s="280">
        <f>Finanszírozás!F72</f>
        <v>0</v>
      </c>
      <c r="F54" s="279">
        <f>Finanszírozás!G72</f>
        <v>0</v>
      </c>
      <c r="G54" s="280">
        <f t="shared" si="2"/>
        <v>0</v>
      </c>
      <c r="H54" s="279">
        <f>Finanszírozás!I72</f>
        <v>0</v>
      </c>
      <c r="I54" s="606"/>
      <c r="K54" s="256"/>
      <c r="L54" s="255"/>
    </row>
    <row r="55" spans="1:13" s="257" customFormat="1" ht="15">
      <c r="A55" s="311"/>
      <c r="B55" s="312">
        <v>4</v>
      </c>
      <c r="C55" s="54" t="s">
        <v>18</v>
      </c>
      <c r="D55" s="62">
        <f>Finanszírozás!E73</f>
        <v>0</v>
      </c>
      <c r="E55" s="280">
        <f>Finanszírozás!F73</f>
        <v>0</v>
      </c>
      <c r="F55" s="279">
        <f>Finanszírozás!G73</f>
        <v>0</v>
      </c>
      <c r="G55" s="280">
        <f t="shared" si="2"/>
        <v>0</v>
      </c>
      <c r="H55" s="279">
        <f>Finanszírozás!I73</f>
        <v>0</v>
      </c>
      <c r="I55" s="606"/>
      <c r="K55" s="256"/>
      <c r="L55" s="255"/>
    </row>
    <row r="56" spans="1:13" s="257" customFormat="1" ht="15">
      <c r="A56" s="311"/>
      <c r="B56" s="312">
        <v>5</v>
      </c>
      <c r="C56" s="54" t="s">
        <v>20</v>
      </c>
      <c r="D56" s="62">
        <f>Finanszírozás!E74</f>
        <v>0</v>
      </c>
      <c r="E56" s="280">
        <f>Finanszírozás!F74</f>
        <v>0</v>
      </c>
      <c r="F56" s="279">
        <f>Finanszírozás!G74</f>
        <v>0</v>
      </c>
      <c r="G56" s="280">
        <f t="shared" si="2"/>
        <v>0</v>
      </c>
      <c r="H56" s="279">
        <f>Finanszírozás!I74</f>
        <v>0</v>
      </c>
      <c r="I56" s="606"/>
      <c r="K56" s="256"/>
      <c r="L56" s="255"/>
    </row>
    <row r="57" spans="1:13" s="257" customFormat="1" ht="15">
      <c r="A57" s="311"/>
      <c r="B57" s="312">
        <v>6</v>
      </c>
      <c r="C57" s="54" t="s">
        <v>37</v>
      </c>
      <c r="D57" s="62">
        <f>Finanszírozás!E75</f>
        <v>0</v>
      </c>
      <c r="E57" s="280">
        <f>Finanszírozás!F75</f>
        <v>0</v>
      </c>
      <c r="F57" s="279">
        <f>Finanszírozás!G75</f>
        <v>0</v>
      </c>
      <c r="G57" s="280">
        <f t="shared" si="2"/>
        <v>0</v>
      </c>
      <c r="H57" s="279">
        <f>Finanszírozás!I75</f>
        <v>0</v>
      </c>
      <c r="I57" s="606"/>
      <c r="K57" s="256"/>
      <c r="L57" s="255"/>
    </row>
    <row r="58" spans="1:13" s="257" customFormat="1" ht="15">
      <c r="A58" s="311"/>
      <c r="B58" s="312">
        <v>7</v>
      </c>
      <c r="C58" s="54" t="s">
        <v>23</v>
      </c>
      <c r="D58" s="62">
        <f>Finanszírozás!E76</f>
        <v>0</v>
      </c>
      <c r="E58" s="62">
        <f>Finanszírozás!F76</f>
        <v>0</v>
      </c>
      <c r="F58" s="280">
        <f>Finanszírozás!G76</f>
        <v>0</v>
      </c>
      <c r="G58" s="570">
        <f t="shared" si="2"/>
        <v>0</v>
      </c>
      <c r="H58" s="279">
        <f>Finanszírozás!I76</f>
        <v>0</v>
      </c>
      <c r="I58" s="606"/>
      <c r="K58" s="256"/>
      <c r="L58" s="255"/>
    </row>
    <row r="59" spans="1:13" s="257" customFormat="1" ht="15">
      <c r="A59" s="311"/>
      <c r="B59" s="312">
        <v>8</v>
      </c>
      <c r="C59" s="54" t="s">
        <v>25</v>
      </c>
      <c r="D59" s="62">
        <f>Finanszírozás!E77+'Városüz.+Ig'!E32</f>
        <v>23000</v>
      </c>
      <c r="E59" s="62">
        <f>Finanszírozás!F77+'Városüz.+Ig'!F32</f>
        <v>23000</v>
      </c>
      <c r="F59" s="280">
        <f>Finanszírozás!G77+'Városüz.+Ig'!G32</f>
        <v>600</v>
      </c>
      <c r="G59" s="570">
        <f t="shared" si="2"/>
        <v>23600</v>
      </c>
      <c r="H59" s="279">
        <f>Finanszírozás!I77+'Városüz.+Ig'!I32</f>
        <v>0</v>
      </c>
      <c r="I59" s="606">
        <f t="shared" ref="I59:I66" si="3">H59/G59</f>
        <v>0</v>
      </c>
      <c r="K59" s="62">
        <f>Finanszírozás!K77+'Városüz.+Ig'!K32</f>
        <v>0</v>
      </c>
      <c r="L59" s="62">
        <f>Finanszírozás!L77+'Városüz.+Ig'!L32</f>
        <v>0</v>
      </c>
    </row>
    <row r="60" spans="1:13" s="257" customFormat="1" ht="15">
      <c r="A60" s="311"/>
      <c r="B60" s="312">
        <v>9</v>
      </c>
      <c r="C60" s="54" t="s">
        <v>132</v>
      </c>
      <c r="D60" s="62">
        <f>SUM(D52:D59)</f>
        <v>868000</v>
      </c>
      <c r="E60" s="62">
        <f>SUM(E52:E59)</f>
        <v>868000</v>
      </c>
      <c r="F60" s="62">
        <f>SUM(F52:F59)</f>
        <v>600</v>
      </c>
      <c r="G60" s="62">
        <f t="shared" si="2"/>
        <v>868600</v>
      </c>
      <c r="H60" s="279">
        <f>SUM(H52:H59)</f>
        <v>0</v>
      </c>
      <c r="I60" s="606">
        <f t="shared" si="3"/>
        <v>0</v>
      </c>
      <c r="K60" s="62">
        <f>SUM(K52:K59)</f>
        <v>0</v>
      </c>
      <c r="L60" s="62">
        <f>SUM(L52:L59)</f>
        <v>0</v>
      </c>
    </row>
    <row r="61" spans="1:13" s="257" customFormat="1" ht="15">
      <c r="A61" s="311"/>
      <c r="B61" s="312">
        <v>10</v>
      </c>
      <c r="C61" s="54" t="s">
        <v>77</v>
      </c>
      <c r="D61" s="62">
        <f>Finanszírozás!E79+Finanszírozás!E80+Finanszírozás!E81+Finanszírozás!E82+Finanszírozás!E83+Finanszírozás!E84+Finanszírozás!E85</f>
        <v>1022362</v>
      </c>
      <c r="E61" s="62">
        <f>Finanszírozás!F79+Finanszírozás!F80+Finanszírozás!F81+Finanszírozás!F82+Finanszírozás!F83+Finanszírozás!F84+Finanszírozás!F85</f>
        <v>1192618</v>
      </c>
      <c r="F61" s="62">
        <f>Finanszírozás!G79+Finanszírozás!G80+Finanszírozás!G81+Finanszírozás!G82+Finanszírozás!G83+Finanszírozás!G84+Finanszírozás!G85</f>
        <v>15455</v>
      </c>
      <c r="G61" s="62">
        <f t="shared" si="2"/>
        <v>1208073</v>
      </c>
      <c r="H61" s="279">
        <f>Finanszírozás!I78</f>
        <v>0</v>
      </c>
      <c r="I61" s="606">
        <f t="shared" si="3"/>
        <v>0</v>
      </c>
      <c r="K61" s="62">
        <f>Finanszírozás!K78</f>
        <v>0</v>
      </c>
      <c r="L61" s="62">
        <f>Finanszírozás!L78</f>
        <v>0</v>
      </c>
    </row>
    <row r="62" spans="1:13" s="314" customFormat="1" ht="15">
      <c r="A62" s="313"/>
      <c r="B62" s="312">
        <v>11</v>
      </c>
      <c r="C62" s="54" t="s">
        <v>549</v>
      </c>
      <c r="D62" s="62"/>
      <c r="E62" s="62"/>
      <c r="F62" s="62"/>
      <c r="G62" s="62">
        <f t="shared" si="2"/>
        <v>0</v>
      </c>
      <c r="H62" s="279">
        <f>Finanszírozás!I81</f>
        <v>0</v>
      </c>
      <c r="I62" s="606" t="e">
        <f t="shared" si="3"/>
        <v>#DIV/0!</v>
      </c>
      <c r="K62" s="382"/>
      <c r="L62" s="383"/>
      <c r="M62" s="408"/>
    </row>
    <row r="63" spans="1:13" s="314" customFormat="1" ht="15">
      <c r="A63" s="313"/>
      <c r="B63" s="312">
        <v>12</v>
      </c>
      <c r="C63" s="54" t="s">
        <v>74</v>
      </c>
      <c r="D63" s="62">
        <f>Finanszírozás!E84</f>
        <v>0</v>
      </c>
      <c r="E63" s="62"/>
      <c r="F63" s="62"/>
      <c r="G63" s="62">
        <f t="shared" si="2"/>
        <v>0</v>
      </c>
      <c r="H63" s="279">
        <f>Finanszírozás!I82</f>
        <v>0</v>
      </c>
      <c r="I63" s="606" t="e">
        <f t="shared" si="3"/>
        <v>#DIV/0!</v>
      </c>
      <c r="K63" s="62">
        <f>Finanszírozás!K82</f>
        <v>0</v>
      </c>
      <c r="L63" s="62">
        <f>Finanszírozás!L82</f>
        <v>0</v>
      </c>
    </row>
    <row r="64" spans="1:13" s="314" customFormat="1" ht="15">
      <c r="A64" s="313"/>
      <c r="B64" s="312">
        <v>13</v>
      </c>
      <c r="C64" s="54" t="s">
        <v>75</v>
      </c>
      <c r="D64" s="62">
        <f>fejlesztés!D114</f>
        <v>0</v>
      </c>
      <c r="E64" s="62">
        <f>fejlesztés!E114</f>
        <v>30222</v>
      </c>
      <c r="F64" s="62">
        <f>fejlesztés!F114</f>
        <v>0</v>
      </c>
      <c r="G64" s="62">
        <f t="shared" si="2"/>
        <v>30222</v>
      </c>
      <c r="H64" s="279" t="e">
        <f>FEJL2003!#REF!</f>
        <v>#REF!</v>
      </c>
      <c r="I64" s="606" t="e">
        <f t="shared" si="3"/>
        <v>#REF!</v>
      </c>
      <c r="K64" s="382"/>
      <c r="L64" s="383"/>
    </row>
    <row r="65" spans="1:12" s="314" customFormat="1" ht="15.75" thickBot="1">
      <c r="A65" s="315"/>
      <c r="B65" s="316"/>
      <c r="C65" s="130" t="s">
        <v>134</v>
      </c>
      <c r="D65" s="132">
        <f>SUM(D60:D64)</f>
        <v>1890362</v>
      </c>
      <c r="E65" s="132">
        <f>SUM(E60:E64)</f>
        <v>2090840</v>
      </c>
      <c r="F65" s="132">
        <f>SUM(F60:F64)</f>
        <v>16055</v>
      </c>
      <c r="G65" s="132">
        <f t="shared" si="2"/>
        <v>2106895</v>
      </c>
      <c r="H65" s="303" t="e">
        <f>SUM(H60:H64)</f>
        <v>#REF!</v>
      </c>
      <c r="I65" s="1454" t="e">
        <f t="shared" si="3"/>
        <v>#REF!</v>
      </c>
      <c r="K65" s="132">
        <f>SUM(K60:K64)</f>
        <v>0</v>
      </c>
      <c r="L65" s="132">
        <f>SUM(L60:L64)</f>
        <v>0</v>
      </c>
    </row>
    <row r="66" spans="1:12" s="314" customFormat="1" ht="16.5" thickBot="1">
      <c r="A66" s="317"/>
      <c r="B66" s="318"/>
      <c r="C66" s="319" t="s">
        <v>53</v>
      </c>
      <c r="D66" s="320">
        <f>D17+D23+D32+D50+D65</f>
        <v>6892551</v>
      </c>
      <c r="E66" s="73">
        <f>E17+E23+E32+E50+E65</f>
        <v>7230432</v>
      </c>
      <c r="F66" s="73">
        <f>F17+F23+F32+F50+F65</f>
        <v>16055</v>
      </c>
      <c r="G66" s="73">
        <f t="shared" si="2"/>
        <v>7246487</v>
      </c>
      <c r="H66" s="269" t="e">
        <f>H17+H23+H32+H50+H65</f>
        <v>#REF!</v>
      </c>
      <c r="I66" s="496" t="e">
        <f t="shared" si="3"/>
        <v>#REF!</v>
      </c>
      <c r="K66" s="320">
        <f>K17+K23+K32+K50+K65</f>
        <v>1549</v>
      </c>
      <c r="L66" s="320">
        <f>L17+L23+L32+L50+L65</f>
        <v>0</v>
      </c>
    </row>
    <row r="67" spans="1:12" s="314" customFormat="1" ht="15.75" thickBot="1">
      <c r="A67" s="321"/>
      <c r="B67" s="321"/>
      <c r="D67" s="322"/>
      <c r="I67" s="1527"/>
      <c r="K67" s="370"/>
      <c r="L67" s="371"/>
    </row>
    <row r="68" spans="1:12" s="246" customFormat="1" ht="16.5" thickBot="1">
      <c r="A68" s="245"/>
      <c r="B68" s="324"/>
      <c r="C68" s="324" t="s">
        <v>135</v>
      </c>
      <c r="D68" s="325"/>
      <c r="E68" s="326"/>
      <c r="F68" s="327"/>
      <c r="G68" s="326"/>
      <c r="H68" s="327"/>
      <c r="I68" s="1528"/>
      <c r="K68" s="251"/>
      <c r="L68" s="250"/>
    </row>
    <row r="69" spans="1:12" s="332" customFormat="1" ht="15" customHeight="1" thickBot="1">
      <c r="A69" s="328">
        <v>6</v>
      </c>
      <c r="B69" s="329"/>
      <c r="C69" s="330" t="s">
        <v>136</v>
      </c>
      <c r="D69" s="331">
        <f>SUM(D70:D72)</f>
        <v>551723</v>
      </c>
      <c r="E69" s="73">
        <f>SUM(E70:E72)</f>
        <v>583722</v>
      </c>
      <c r="F69" s="73">
        <f>SUM(F70:F72)</f>
        <v>-1551</v>
      </c>
      <c r="G69" s="73">
        <f t="shared" ref="G69:G76" si="4">SUM(E69:F69)</f>
        <v>582171</v>
      </c>
      <c r="H69" s="269">
        <f>SUM(H70:H72)</f>
        <v>0</v>
      </c>
      <c r="I69" s="496">
        <f t="shared" ref="I69:I76" si="5">H69/G69</f>
        <v>0</v>
      </c>
      <c r="K69" s="331">
        <f>SUM(K70:K72)</f>
        <v>14455</v>
      </c>
      <c r="L69" s="331">
        <f>SUM(L70:L72)</f>
        <v>0</v>
      </c>
    </row>
    <row r="70" spans="1:12" ht="15" customHeight="1">
      <c r="A70" s="313"/>
      <c r="B70" s="312">
        <v>1</v>
      </c>
      <c r="C70" s="333" t="s">
        <v>61</v>
      </c>
      <c r="D70" s="334">
        <f>Támogatások!E184+'Városüz.+Ig'!E157+Egyébműk!E300</f>
        <v>100654</v>
      </c>
      <c r="E70" s="334">
        <f>Támogatások!F184+'Városüz.+Ig'!F157+Egyébműk!F300</f>
        <v>117842</v>
      </c>
      <c r="F70" s="334">
        <f>Támogatások!G184+'Városüz.+Ig'!G157+Egyébműk!G300</f>
        <v>673</v>
      </c>
      <c r="G70" s="334">
        <f t="shared" si="4"/>
        <v>118515</v>
      </c>
      <c r="H70" s="335">
        <f>'Városüz.+Ig'!I157+Egyébműk!I300+Támogatások!I184</f>
        <v>0</v>
      </c>
      <c r="I70" s="565">
        <f t="shared" si="5"/>
        <v>0</v>
      </c>
      <c r="K70" s="334">
        <f>Támogatások!K184+'Városüz.+Ig'!K157+Egyébműk!K300</f>
        <v>4649</v>
      </c>
      <c r="L70" s="334">
        <f>Támogatások!L184+'Városüz.+Ig'!L157+Egyébműk!L300</f>
        <v>0</v>
      </c>
    </row>
    <row r="71" spans="1:12" ht="15" customHeight="1">
      <c r="A71" s="313"/>
      <c r="B71" s="312">
        <v>2</v>
      </c>
      <c r="C71" s="333" t="s">
        <v>30</v>
      </c>
      <c r="D71" s="334">
        <f>Támogatások!E185+'Városüz.+Ig'!E158+Egyébműk!E301</f>
        <v>16137</v>
      </c>
      <c r="E71" s="334">
        <f>Támogatások!F185+'Városüz.+Ig'!F158+Egyébműk!F301</f>
        <v>19729</v>
      </c>
      <c r="F71" s="334">
        <f>Támogatások!G185+'Városüz.+Ig'!G158+Egyébműk!G301</f>
        <v>136</v>
      </c>
      <c r="G71" s="62">
        <f t="shared" si="4"/>
        <v>19865</v>
      </c>
      <c r="H71" s="260">
        <f>'Városüz.+Ig'!I158+Egyébműk!I301+Támogatások!I185</f>
        <v>0</v>
      </c>
      <c r="I71" s="606">
        <f t="shared" si="5"/>
        <v>0</v>
      </c>
      <c r="K71" s="334">
        <f>Támogatások!K185+'Városüz.+Ig'!K158+Egyébműk!K301</f>
        <v>856</v>
      </c>
      <c r="L71" s="334">
        <f>Támogatások!L185+'Városüz.+Ig'!L158+Egyébműk!L301</f>
        <v>0</v>
      </c>
    </row>
    <row r="72" spans="1:12" ht="15" customHeight="1" thickBot="1">
      <c r="A72" s="313"/>
      <c r="B72" s="312">
        <v>3</v>
      </c>
      <c r="C72" s="333" t="s">
        <v>63</v>
      </c>
      <c r="D72" s="334">
        <f>Támogatások!E186+'Városüz.+Ig'!E159+Egyébműk!E302</f>
        <v>434932</v>
      </c>
      <c r="E72" s="334">
        <f>Támogatások!F186+'Városüz.+Ig'!F159+Egyébműk!F302</f>
        <v>446151</v>
      </c>
      <c r="F72" s="334">
        <f>Támogatások!G186+'Városüz.+Ig'!G159+Egyébműk!G302</f>
        <v>-2360</v>
      </c>
      <c r="G72" s="334">
        <f t="shared" si="4"/>
        <v>443791</v>
      </c>
      <c r="H72" s="240">
        <f>'Városüz.+Ig'!I159+Egyébműk!I302+Támogatások!I186</f>
        <v>0</v>
      </c>
      <c r="I72" s="1458">
        <f t="shared" si="5"/>
        <v>0</v>
      </c>
      <c r="K72" s="334">
        <f>Támogatások!K186+'Városüz.+Ig'!K159+Egyébműk!K302</f>
        <v>8950</v>
      </c>
      <c r="L72" s="334">
        <f>Támogatások!L186+'Városüz.+Ig'!L159+Egyébműk!L302</f>
        <v>0</v>
      </c>
    </row>
    <row r="73" spans="1:12" s="332" customFormat="1" ht="15" customHeight="1" thickBot="1">
      <c r="A73" s="328">
        <v>7</v>
      </c>
      <c r="B73" s="329"/>
      <c r="C73" s="330" t="s">
        <v>137</v>
      </c>
      <c r="D73" s="331">
        <f>SUM(D74:D78)</f>
        <v>283215</v>
      </c>
      <c r="E73" s="73">
        <f>SUM(E74:E78)</f>
        <v>319425</v>
      </c>
      <c r="F73" s="73">
        <f>SUM(F74:F78)</f>
        <v>5791</v>
      </c>
      <c r="G73" s="73">
        <f t="shared" si="4"/>
        <v>325216</v>
      </c>
      <c r="H73" s="269">
        <f>SUM(H74:H78)</f>
        <v>0</v>
      </c>
      <c r="I73" s="496">
        <f t="shared" si="5"/>
        <v>0</v>
      </c>
      <c r="K73" s="331">
        <f>SUM(K74:K78)</f>
        <v>0</v>
      </c>
      <c r="L73" s="331">
        <f>SUM(L74:L78)</f>
        <v>0</v>
      </c>
    </row>
    <row r="74" spans="1:12" ht="15" customHeight="1">
      <c r="A74" s="313"/>
      <c r="B74" s="312">
        <v>1</v>
      </c>
      <c r="C74" s="333" t="s">
        <v>710</v>
      </c>
      <c r="D74" s="336">
        <f>Támogatások!E179+Egyébműk!E305</f>
        <v>37184</v>
      </c>
      <c r="E74" s="337">
        <f>Támogatások!F179</f>
        <v>38384</v>
      </c>
      <c r="F74" s="334">
        <f>Támogatások!G179</f>
        <v>0</v>
      </c>
      <c r="G74" s="334">
        <f t="shared" si="4"/>
        <v>38384</v>
      </c>
      <c r="H74" s="338">
        <f>Támogatások!I179</f>
        <v>0</v>
      </c>
      <c r="I74" s="565">
        <f t="shared" si="5"/>
        <v>0</v>
      </c>
      <c r="K74" s="336">
        <f>Támogatások!K179</f>
        <v>0</v>
      </c>
      <c r="L74" s="336">
        <f>Támogatások!L179</f>
        <v>0</v>
      </c>
    </row>
    <row r="75" spans="1:12" ht="15" customHeight="1">
      <c r="A75" s="313"/>
      <c r="B75" s="312">
        <v>2</v>
      </c>
      <c r="C75" s="339" t="s">
        <v>712</v>
      </c>
      <c r="D75" s="334">
        <f>Támogatások!E180+Egyébműk!E303</f>
        <v>97278</v>
      </c>
      <c r="E75" s="334">
        <f>Támogatások!F180+Egyébműk!F303</f>
        <v>100272</v>
      </c>
      <c r="F75" s="334">
        <f>Támogatások!G180+Egyébműk!G303</f>
        <v>0</v>
      </c>
      <c r="G75" s="62">
        <f t="shared" si="4"/>
        <v>100272</v>
      </c>
      <c r="H75" s="260">
        <f>Támogatások!I180+Egyébműk!I303</f>
        <v>0</v>
      </c>
      <c r="I75" s="606">
        <f t="shared" si="5"/>
        <v>0</v>
      </c>
      <c r="K75" s="334">
        <f>Támogatások!K180+Egyébműk!K303</f>
        <v>0</v>
      </c>
      <c r="L75" s="334">
        <f>Támogatások!L180+Egyébműk!L303</f>
        <v>0</v>
      </c>
    </row>
    <row r="76" spans="1:12" ht="15" customHeight="1">
      <c r="A76" s="313"/>
      <c r="B76" s="312">
        <v>3</v>
      </c>
      <c r="C76" s="339" t="s">
        <v>711</v>
      </c>
      <c r="D76" s="334">
        <f>Támogatások!E181+Egyébműk!E304</f>
        <v>148153</v>
      </c>
      <c r="E76" s="334">
        <f>Támogatások!F181+'Városüz.+Ig'!F160+Egyébműk!F304</f>
        <v>180169</v>
      </c>
      <c r="F76" s="334">
        <f>Támogatások!G181+'Városüz.+Ig'!G160+Egyébműk!G304</f>
        <v>5791</v>
      </c>
      <c r="G76" s="62">
        <f t="shared" si="4"/>
        <v>185960</v>
      </c>
      <c r="H76" s="240">
        <f>Támogatások!I181+'Városüz.+Ig'!I160</f>
        <v>0</v>
      </c>
      <c r="I76" s="606">
        <f t="shared" si="5"/>
        <v>0</v>
      </c>
      <c r="K76" s="334">
        <f>Támogatások!K181</f>
        <v>0</v>
      </c>
      <c r="L76" s="334">
        <f>Támogatások!L181</f>
        <v>0</v>
      </c>
    </row>
    <row r="77" spans="1:12" ht="15" customHeight="1">
      <c r="A77" s="313"/>
      <c r="B77" s="312">
        <v>4</v>
      </c>
      <c r="C77" s="339" t="s">
        <v>608</v>
      </c>
      <c r="D77" s="334"/>
      <c r="E77" s="239"/>
      <c r="F77" s="240"/>
      <c r="G77" s="239"/>
      <c r="H77" s="240"/>
      <c r="I77" s="1458"/>
      <c r="K77" s="334"/>
      <c r="L77" s="334"/>
    </row>
    <row r="78" spans="1:12" ht="15" customHeight="1" thickBot="1">
      <c r="A78" s="313"/>
      <c r="B78" s="312">
        <v>5</v>
      </c>
      <c r="C78" s="333" t="s">
        <v>707</v>
      </c>
      <c r="D78" s="334">
        <f>Támogatások!E183</f>
        <v>600</v>
      </c>
      <c r="E78" s="334">
        <f>Támogatások!F183</f>
        <v>600</v>
      </c>
      <c r="F78" s="240">
        <f>Támogatások!G183</f>
        <v>0</v>
      </c>
      <c r="G78" s="239">
        <f t="shared" ref="G78:G92" si="6">SUM(E78:F78)</f>
        <v>600</v>
      </c>
      <c r="H78" s="240">
        <f>Támogatások!I183</f>
        <v>0</v>
      </c>
      <c r="I78" s="1458"/>
      <c r="K78" s="334">
        <f>Támogatások!K183</f>
        <v>0</v>
      </c>
      <c r="L78" s="334">
        <f>Támogatások!M183</f>
        <v>0</v>
      </c>
    </row>
    <row r="79" spans="1:12" s="332" customFormat="1" ht="15" customHeight="1" thickBot="1">
      <c r="A79" s="328">
        <v>8</v>
      </c>
      <c r="B79" s="329"/>
      <c r="C79" s="330" t="s">
        <v>141</v>
      </c>
      <c r="D79" s="331">
        <f>SUM(D80:D82)</f>
        <v>4355943</v>
      </c>
      <c r="E79" s="331">
        <f>SUM(E80:E82)</f>
        <v>4512176</v>
      </c>
      <c r="F79" s="73">
        <f>SUM(F80:F82)</f>
        <v>9500</v>
      </c>
      <c r="G79" s="73">
        <f t="shared" si="6"/>
        <v>4521676</v>
      </c>
      <c r="H79" s="269">
        <f>SUM(H80:H82)</f>
        <v>0</v>
      </c>
      <c r="I79" s="496">
        <f>H79/G79</f>
        <v>0</v>
      </c>
      <c r="K79" s="331">
        <f>SUM(K80:K82)</f>
        <v>0</v>
      </c>
      <c r="L79" s="331">
        <f>SUM(L80:L82)</f>
        <v>0</v>
      </c>
    </row>
    <row r="80" spans="1:12" ht="15" customHeight="1">
      <c r="A80" s="313"/>
      <c r="B80" s="312">
        <v>1</v>
      </c>
      <c r="C80" s="333" t="s">
        <v>142</v>
      </c>
      <c r="D80" s="334">
        <f>fejlesztés!D128</f>
        <v>4224928</v>
      </c>
      <c r="E80" s="334">
        <f>fejlesztés!E128</f>
        <v>4246569</v>
      </c>
      <c r="F80" s="334">
        <f>fejlesztés!F128</f>
        <v>9500</v>
      </c>
      <c r="G80" s="334">
        <f t="shared" si="6"/>
        <v>4256069</v>
      </c>
      <c r="H80" s="337">
        <f>fejlesztés!H128</f>
        <v>0</v>
      </c>
      <c r="I80" s="565">
        <f>H80/G80</f>
        <v>0</v>
      </c>
      <c r="K80" s="334"/>
      <c r="L80" s="334"/>
    </row>
    <row r="81" spans="1:12" ht="15" customHeight="1">
      <c r="A81" s="313"/>
      <c r="B81" s="312">
        <v>2</v>
      </c>
      <c r="C81" s="333" t="s">
        <v>143</v>
      </c>
      <c r="D81" s="334">
        <f>fejlesztés!D203</f>
        <v>82400</v>
      </c>
      <c r="E81" s="62">
        <f>fejlesztés!E203</f>
        <v>142750</v>
      </c>
      <c r="F81" s="62">
        <f>fejlesztés!F203</f>
        <v>0</v>
      </c>
      <c r="G81" s="62">
        <f t="shared" si="6"/>
        <v>142750</v>
      </c>
      <c r="H81" s="1481">
        <f>fejlesztés!H203</f>
        <v>0</v>
      </c>
      <c r="I81" s="606">
        <f>H81/G81</f>
        <v>0</v>
      </c>
      <c r="K81" s="334">
        <f>fejlesztés!J128</f>
        <v>0</v>
      </c>
      <c r="L81" s="334">
        <f>fejlesztés!K128</f>
        <v>0</v>
      </c>
    </row>
    <row r="82" spans="1:12" ht="15" customHeight="1" thickBot="1">
      <c r="A82" s="313"/>
      <c r="B82" s="312">
        <v>3</v>
      </c>
      <c r="C82" s="333" t="s">
        <v>144</v>
      </c>
      <c r="D82" s="334">
        <f>fejlesztés!D217+fejlesztés!D239</f>
        <v>48615</v>
      </c>
      <c r="E82" s="334">
        <f>fejlesztés!E217+fejlesztés!E239</f>
        <v>122857</v>
      </c>
      <c r="F82" s="334">
        <f>fejlesztés!F217+fejlesztés!F239</f>
        <v>0</v>
      </c>
      <c r="G82" s="340">
        <f t="shared" si="6"/>
        <v>122857</v>
      </c>
      <c r="H82" s="341">
        <f>fejlesztés!H217</f>
        <v>0</v>
      </c>
      <c r="I82" s="1458">
        <f>H82/G82</f>
        <v>0</v>
      </c>
      <c r="K82" s="334">
        <f>fejlesztés!J151+fejlesztés!J258</f>
        <v>0</v>
      </c>
      <c r="L82" s="334">
        <f>fejlesztés!J151+fejlesztés!J255</f>
        <v>0</v>
      </c>
    </row>
    <row r="83" spans="1:12" s="332" customFormat="1" ht="15" customHeight="1" thickBot="1">
      <c r="A83" s="328">
        <v>9</v>
      </c>
      <c r="B83" s="329"/>
      <c r="C83" s="330" t="s">
        <v>145</v>
      </c>
      <c r="D83" s="331">
        <f>SUM(D84:D85)</f>
        <v>180000</v>
      </c>
      <c r="E83" s="331">
        <f>SUM(E84:E85)</f>
        <v>67091</v>
      </c>
      <c r="F83" s="268">
        <f>SUM(F84:F85)</f>
        <v>-2802</v>
      </c>
      <c r="G83" s="342">
        <f t="shared" si="6"/>
        <v>64289</v>
      </c>
      <c r="H83" s="269">
        <f>SUM(H84:H85)</f>
        <v>0</v>
      </c>
      <c r="I83" s="496">
        <f>H83/G83</f>
        <v>0</v>
      </c>
      <c r="K83" s="331">
        <f>SUM(K84:K85)</f>
        <v>0</v>
      </c>
      <c r="L83" s="331">
        <f>SUM(L84:L85)</f>
        <v>0</v>
      </c>
    </row>
    <row r="84" spans="1:12" ht="15" customHeight="1">
      <c r="A84" s="313"/>
      <c r="B84" s="312">
        <v>1</v>
      </c>
      <c r="C84" s="333" t="s">
        <v>146</v>
      </c>
      <c r="D84" s="334">
        <f>Finanszírozás!E93</f>
        <v>130000</v>
      </c>
      <c r="E84" s="334">
        <f>Finanszírozás!F93</f>
        <v>5379</v>
      </c>
      <c r="F84" s="334">
        <f>Finanszírozás!G93</f>
        <v>-2802</v>
      </c>
      <c r="G84" s="343">
        <f t="shared" si="6"/>
        <v>2577</v>
      </c>
      <c r="H84" s="335"/>
      <c r="I84" s="565"/>
      <c r="K84" s="334">
        <f>Finanszírozás!K93</f>
        <v>0</v>
      </c>
      <c r="L84" s="334">
        <f>Finanszírozás!L93</f>
        <v>0</v>
      </c>
    </row>
    <row r="85" spans="1:12" ht="15" customHeight="1" thickBot="1">
      <c r="A85" s="313"/>
      <c r="B85" s="312">
        <v>2</v>
      </c>
      <c r="C85" s="333" t="s">
        <v>147</v>
      </c>
      <c r="D85" s="334">
        <f>Finanszírozás!E96+Finanszírozás!E94+Finanszírozás!E95+Finanszírozás!E99+Finanszírozás!E100</f>
        <v>50000</v>
      </c>
      <c r="E85" s="334">
        <f>Finanszírozás!F96+Finanszírozás!F94+Finanszírozás!F95+Finanszírozás!F99+Finanszírozás!F100</f>
        <v>61712</v>
      </c>
      <c r="F85" s="334">
        <f>Finanszírozás!G96+Finanszírozás!G94+Finanszírozás!G95+Finanszírozás!G97+Finanszírozás!G99+Finanszírozás!G100</f>
        <v>0</v>
      </c>
      <c r="G85" s="334">
        <f t="shared" si="6"/>
        <v>61712</v>
      </c>
      <c r="H85" s="240">
        <f>Finanszírozás!I93</f>
        <v>0</v>
      </c>
      <c r="I85" s="1458">
        <f>H85/G85</f>
        <v>0</v>
      </c>
      <c r="K85" s="334">
        <f>Finanszírozás!K94+Finanszírozás!K95</f>
        <v>0</v>
      </c>
      <c r="L85" s="334">
        <f>Finanszírozás!L94+Finanszírozás!L95</f>
        <v>0</v>
      </c>
    </row>
    <row r="86" spans="1:12" s="332" customFormat="1" ht="15" customHeight="1" thickBot="1">
      <c r="A86" s="328">
        <v>10</v>
      </c>
      <c r="B86" s="329"/>
      <c r="C86" s="330" t="s">
        <v>67</v>
      </c>
      <c r="D86" s="331">
        <f>SUM(D87:D88)</f>
        <v>36575</v>
      </c>
      <c r="E86" s="73">
        <f>SUM(E87:E88)</f>
        <v>54785</v>
      </c>
      <c r="F86" s="421">
        <f>SUM(F87:F89)</f>
        <v>0</v>
      </c>
      <c r="G86" s="73">
        <f t="shared" si="6"/>
        <v>54785</v>
      </c>
      <c r="H86" s="269">
        <f>SUM(H87:H88)</f>
        <v>0</v>
      </c>
      <c r="I86" s="496">
        <f>H86/G86</f>
        <v>0</v>
      </c>
      <c r="K86" s="331">
        <f>SUM(K87:K88)</f>
        <v>0</v>
      </c>
      <c r="L86" s="331">
        <f>SUM(L87:L88)</f>
        <v>0</v>
      </c>
    </row>
    <row r="87" spans="1:12" ht="15" customHeight="1">
      <c r="A87" s="313"/>
      <c r="B87" s="312">
        <v>1</v>
      </c>
      <c r="C87" s="333" t="s">
        <v>772</v>
      </c>
      <c r="D87" s="334">
        <f>Finanszírozás!E102+fejlesztés!D246</f>
        <v>0</v>
      </c>
      <c r="E87" s="334">
        <f>Finanszírozás!F102+fejlesztés!E246</f>
        <v>0</v>
      </c>
      <c r="F87" s="334"/>
      <c r="G87" s="334">
        <f t="shared" si="6"/>
        <v>0</v>
      </c>
      <c r="H87" s="1300"/>
      <c r="I87" s="565"/>
      <c r="K87" s="334"/>
      <c r="L87" s="334"/>
    </row>
    <row r="88" spans="1:12" ht="15" customHeight="1">
      <c r="A88" s="313"/>
      <c r="B88" s="312">
        <v>2</v>
      </c>
      <c r="C88" s="333" t="s">
        <v>612</v>
      </c>
      <c r="D88" s="334">
        <f>fejlesztés!D242+Finanszírozás!E98</f>
        <v>36575</v>
      </c>
      <c r="E88" s="334">
        <f>fejlesztés!E245+Finanszírozás!F98+fejlesztés!E243+fejlesztés!E244+Finanszírozás!F101</f>
        <v>54785</v>
      </c>
      <c r="F88" s="334">
        <f>fejlesztés!F245+Finanszírozás!G98+fejlesztés!F243+fejlesztés!F244+Finanszírozás!G101</f>
        <v>0</v>
      </c>
      <c r="G88" s="334">
        <f t="shared" si="6"/>
        <v>54785</v>
      </c>
      <c r="H88" s="1481">
        <f>Finanszírozás!I98+fejlesztés!H242</f>
        <v>0</v>
      </c>
      <c r="I88" s="606">
        <f>H88/G88</f>
        <v>0</v>
      </c>
      <c r="K88" s="334">
        <f>fejlesztés!J261+Finanszírozás!K98</f>
        <v>0</v>
      </c>
      <c r="L88" s="334">
        <f>fejlesztés!J261+Finanszírozás!L98</f>
        <v>0</v>
      </c>
    </row>
    <row r="89" spans="1:12" ht="15" customHeight="1">
      <c r="A89" s="650"/>
      <c r="B89" s="312">
        <v>3</v>
      </c>
      <c r="C89" s="195" t="s">
        <v>552</v>
      </c>
      <c r="D89" s="334"/>
      <c r="E89" s="1402"/>
      <c r="F89" s="334">
        <f>Finanszírozás!G103</f>
        <v>0</v>
      </c>
      <c r="G89" s="334">
        <f t="shared" si="6"/>
        <v>0</v>
      </c>
      <c r="H89" s="335"/>
      <c r="I89" s="565"/>
      <c r="K89" s="334"/>
      <c r="L89" s="334"/>
    </row>
    <row r="90" spans="1:12" ht="15" customHeight="1" thickBot="1">
      <c r="A90" s="650"/>
      <c r="B90" s="651">
        <v>4</v>
      </c>
      <c r="C90" s="195" t="s">
        <v>553</v>
      </c>
      <c r="D90" s="437"/>
      <c r="E90" s="437"/>
      <c r="F90" s="437"/>
      <c r="G90" s="437"/>
      <c r="H90" s="439"/>
      <c r="I90" s="1459"/>
      <c r="K90" s="437"/>
      <c r="L90" s="437"/>
    </row>
    <row r="91" spans="1:12" s="332" customFormat="1" ht="30.75" thickBot="1">
      <c r="A91" s="328">
        <v>11</v>
      </c>
      <c r="B91" s="329">
        <v>1</v>
      </c>
      <c r="C91" s="330" t="s">
        <v>149</v>
      </c>
      <c r="D91" s="331">
        <f>Finanszírozás!E92</f>
        <v>1485095</v>
      </c>
      <c r="E91" s="331">
        <f>Finanszírozás!F92+fejlesztés!E240</f>
        <v>1693233</v>
      </c>
      <c r="F91" s="331">
        <f>Finanszírozás!G92+fejlesztés!F240</f>
        <v>5117</v>
      </c>
      <c r="G91" s="331">
        <f t="shared" si="6"/>
        <v>1698350</v>
      </c>
      <c r="H91" s="269">
        <f>Finanszírozás!I92</f>
        <v>0</v>
      </c>
      <c r="I91" s="496">
        <f>H91/G91</f>
        <v>0</v>
      </c>
      <c r="K91" s="331">
        <f>Finanszírozás!K92</f>
        <v>0</v>
      </c>
      <c r="L91" s="331">
        <f>Finanszírozás!L92</f>
        <v>0</v>
      </c>
    </row>
    <row r="92" spans="1:12" ht="16.5" thickBot="1">
      <c r="A92" s="317"/>
      <c r="B92" s="318"/>
      <c r="C92" s="319" t="s">
        <v>150</v>
      </c>
      <c r="D92" s="320">
        <f>D69+D73+D79+D83+D86+D91</f>
        <v>6892551</v>
      </c>
      <c r="E92" s="331">
        <f>E69+E73+E79+E83+E86+E91</f>
        <v>7230432</v>
      </c>
      <c r="F92" s="331">
        <f>F69+F73+F79+F83+F86+F91</f>
        <v>16055</v>
      </c>
      <c r="G92" s="331">
        <f t="shared" si="6"/>
        <v>7246487</v>
      </c>
      <c r="H92" s="344">
        <f>H69+H73+H79+H83+H86+H91</f>
        <v>0</v>
      </c>
      <c r="I92" s="496">
        <f>H92/G92</f>
        <v>0</v>
      </c>
      <c r="K92" s="320">
        <f>K69+K73+K79+K83+K86+K91</f>
        <v>14455</v>
      </c>
      <c r="L92" s="320">
        <f>L69+L73+L79+L83+L86+L91</f>
        <v>0</v>
      </c>
    </row>
    <row r="94" spans="1:12" ht="16.5" hidden="1" thickBot="1">
      <c r="A94" s="345" t="s">
        <v>151</v>
      </c>
      <c r="B94" s="346"/>
      <c r="C94" s="347"/>
      <c r="D94" s="348">
        <v>95</v>
      </c>
    </row>
    <row r="95" spans="1:12" ht="16.5" hidden="1" thickBot="1">
      <c r="A95" s="345"/>
      <c r="B95" s="346"/>
      <c r="C95" s="347"/>
      <c r="D95" s="348"/>
    </row>
    <row r="96" spans="1:12">
      <c r="D96" s="463">
        <f>D66-D92</f>
        <v>0</v>
      </c>
      <c r="F96" s="463">
        <f>F66-F92</f>
        <v>0</v>
      </c>
    </row>
    <row r="97" spans="4:4">
      <c r="D97" s="463"/>
    </row>
    <row r="98" spans="4:4">
      <c r="D98" s="463"/>
    </row>
  </sheetData>
  <mergeCells count="1">
    <mergeCell ref="F1:G1"/>
  </mergeCells>
  <phoneticPr fontId="0" type="noConversion"/>
  <printOptions horizontalCentered="1"/>
  <pageMargins left="0.39370078740157483" right="0.39370078740157483" top="0.59055118110236227" bottom="0.59055118110236227" header="0" footer="0"/>
  <pageSetup paperSize="9" scale="74" firstPageNumber="5" orientation="portrait" useFirstPageNumber="1" horizontalDpi="300" verticalDpi="300" r:id="rId1"/>
  <headerFooter alignWithMargins="0">
    <oddHeader>&amp;R&amp;P</oddHeader>
  </headerFooter>
  <rowBreaks count="1" manualBreakCount="1">
    <brk id="66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L23"/>
  <sheetViews>
    <sheetView topLeftCell="C1" workbookViewId="0">
      <selection activeCell="J12" sqref="J12"/>
    </sheetView>
  </sheetViews>
  <sheetFormatPr defaultColWidth="8" defaultRowHeight="12.75"/>
  <cols>
    <col min="1" max="1" width="69.7109375" style="913" customWidth="1"/>
    <col min="2" max="5" width="11" style="463" customWidth="1"/>
    <col min="6" max="6" width="11" style="463" hidden="1" customWidth="1"/>
    <col min="7" max="7" width="49.7109375" style="463" customWidth="1"/>
    <col min="8" max="8" width="12.85546875" style="463" customWidth="1"/>
    <col min="9" max="11" width="11" style="463" customWidth="1"/>
    <col min="12" max="12" width="9.42578125" style="463" hidden="1" customWidth="1"/>
    <col min="13" max="16384" width="8" style="463"/>
  </cols>
  <sheetData>
    <row r="1" spans="1:12">
      <c r="A1" s="1" t="s">
        <v>499</v>
      </c>
      <c r="B1" s="911"/>
      <c r="I1" s="912" t="s">
        <v>500</v>
      </c>
    </row>
    <row r="2" spans="1:12" ht="7.5" customHeight="1"/>
    <row r="3" spans="1:12" ht="46.5" customHeight="1">
      <c r="A3" s="914" t="s">
        <v>1001</v>
      </c>
      <c r="B3" s="915"/>
      <c r="C3" s="915"/>
      <c r="D3" s="915"/>
      <c r="E3" s="915"/>
      <c r="F3" s="915"/>
      <c r="G3" s="915"/>
      <c r="H3" s="915"/>
    </row>
    <row r="4" spans="1:12" ht="11.25" customHeight="1" thickBot="1"/>
    <row r="5" spans="1:12" ht="24" customHeight="1" thickBot="1">
      <c r="A5" s="917" t="s">
        <v>123</v>
      </c>
      <c r="B5" s="918"/>
      <c r="C5" s="1688"/>
      <c r="D5" s="918"/>
      <c r="E5" s="919"/>
      <c r="F5" s="920"/>
      <c r="G5" s="917" t="s">
        <v>135</v>
      </c>
      <c r="H5" s="1556"/>
      <c r="I5" s="921"/>
      <c r="J5" s="921"/>
      <c r="K5" s="921"/>
      <c r="L5" s="921"/>
    </row>
    <row r="6" spans="1:12" s="926" customFormat="1" ht="35.25" customHeight="1" thickBot="1">
      <c r="A6" s="922" t="s">
        <v>591</v>
      </c>
      <c r="B6" s="923" t="s">
        <v>899</v>
      </c>
      <c r="C6" s="1553" t="s">
        <v>1003</v>
      </c>
      <c r="D6" s="923" t="s">
        <v>593</v>
      </c>
      <c r="E6" s="924" t="s">
        <v>676</v>
      </c>
      <c r="F6" s="1553" t="s">
        <v>452</v>
      </c>
      <c r="G6" s="922" t="s">
        <v>591</v>
      </c>
      <c r="H6" s="1557" t="s">
        <v>899</v>
      </c>
      <c r="I6" s="925" t="s">
        <v>1003</v>
      </c>
      <c r="J6" s="925" t="s">
        <v>593</v>
      </c>
      <c r="K6" s="925" t="s">
        <v>676</v>
      </c>
      <c r="L6" s="925" t="s">
        <v>452</v>
      </c>
    </row>
    <row r="7" spans="1:12" ht="42" customHeight="1">
      <c r="A7" s="1669" t="s">
        <v>720</v>
      </c>
      <c r="B7" s="927">
        <v>519569</v>
      </c>
      <c r="C7" s="1689">
        <v>547429</v>
      </c>
      <c r="D7" s="939">
        <v>895</v>
      </c>
      <c r="E7" s="928">
        <f>SUM(C7:D7)</f>
        <v>548324</v>
      </c>
      <c r="F7" s="1520"/>
      <c r="G7" s="929" t="s">
        <v>604</v>
      </c>
      <c r="H7" s="927">
        <v>1304334</v>
      </c>
      <c r="I7" s="930">
        <v>1471793</v>
      </c>
      <c r="J7" s="931">
        <v>2607</v>
      </c>
      <c r="K7" s="930">
        <f>SUM(I7:J7)</f>
        <v>1474400</v>
      </c>
      <c r="L7" s="930"/>
    </row>
    <row r="8" spans="1:12" ht="18" customHeight="1">
      <c r="A8" s="932" t="s">
        <v>718</v>
      </c>
      <c r="B8" s="933">
        <v>798000</v>
      </c>
      <c r="C8" s="1689">
        <v>700157</v>
      </c>
      <c r="D8" s="939">
        <v>-14094</v>
      </c>
      <c r="E8" s="928">
        <f t="shared" ref="E8:E17" si="0">SUM(C8:D8)</f>
        <v>686063</v>
      </c>
      <c r="F8" s="1521"/>
      <c r="G8" s="1169" t="s">
        <v>30</v>
      </c>
      <c r="H8" s="933">
        <v>252071</v>
      </c>
      <c r="I8" s="930">
        <v>280590</v>
      </c>
      <c r="J8" s="937">
        <v>-2945</v>
      </c>
      <c r="K8" s="930">
        <f t="shared" ref="K8:K19" si="1">SUM(I8:J8)</f>
        <v>277645</v>
      </c>
      <c r="L8" s="936"/>
    </row>
    <row r="9" spans="1:12" ht="38.25" customHeight="1">
      <c r="A9" s="1668" t="s">
        <v>721</v>
      </c>
      <c r="B9" s="933">
        <v>1022362</v>
      </c>
      <c r="C9" s="1689">
        <v>1192618</v>
      </c>
      <c r="D9" s="933">
        <v>15455</v>
      </c>
      <c r="E9" s="928">
        <f t="shared" si="0"/>
        <v>1208073</v>
      </c>
      <c r="F9" s="1521"/>
      <c r="G9" s="938" t="s">
        <v>606</v>
      </c>
      <c r="H9" s="933">
        <v>991150</v>
      </c>
      <c r="I9" s="930">
        <v>1083266</v>
      </c>
      <c r="J9" s="937">
        <v>185</v>
      </c>
      <c r="K9" s="930">
        <f t="shared" si="1"/>
        <v>1083451</v>
      </c>
      <c r="L9" s="936"/>
    </row>
    <row r="10" spans="1:12" ht="22.5" customHeight="1">
      <c r="A10" s="932" t="s">
        <v>715</v>
      </c>
      <c r="B10" s="939"/>
      <c r="C10" s="1689">
        <v>620</v>
      </c>
      <c r="D10" s="933"/>
      <c r="E10" s="928">
        <f t="shared" si="0"/>
        <v>620</v>
      </c>
      <c r="F10" s="1521"/>
      <c r="G10" s="940" t="s">
        <v>723</v>
      </c>
      <c r="H10" s="933">
        <v>134462</v>
      </c>
      <c r="I10" s="930">
        <v>138656</v>
      </c>
      <c r="J10" s="936"/>
      <c r="K10" s="930">
        <f t="shared" si="1"/>
        <v>138656</v>
      </c>
      <c r="L10" s="936"/>
    </row>
    <row r="11" spans="1:12" ht="18" customHeight="1">
      <c r="A11" s="932" t="s">
        <v>713</v>
      </c>
      <c r="B11" s="933">
        <v>129956</v>
      </c>
      <c r="C11" s="1689">
        <v>225172</v>
      </c>
      <c r="D11" s="933">
        <v>580</v>
      </c>
      <c r="E11" s="928">
        <f t="shared" si="0"/>
        <v>225752</v>
      </c>
      <c r="F11" s="1521"/>
      <c r="G11" s="935" t="s">
        <v>711</v>
      </c>
      <c r="H11" s="933">
        <v>153883</v>
      </c>
      <c r="I11" s="930">
        <v>185899</v>
      </c>
      <c r="J11" s="936">
        <v>5791</v>
      </c>
      <c r="K11" s="930">
        <f t="shared" si="1"/>
        <v>191690</v>
      </c>
      <c r="L11" s="936"/>
    </row>
    <row r="12" spans="1:12" ht="18" customHeight="1">
      <c r="A12" s="932" t="s">
        <v>722</v>
      </c>
      <c r="B12" s="939">
        <v>52200</v>
      </c>
      <c r="C12" s="1689">
        <v>55485</v>
      </c>
      <c r="D12" s="933"/>
      <c r="E12" s="928">
        <f t="shared" si="0"/>
        <v>55485</v>
      </c>
      <c r="F12" s="1521"/>
      <c r="G12" s="935" t="s">
        <v>608</v>
      </c>
      <c r="H12" s="932"/>
      <c r="I12" s="930">
        <v>0</v>
      </c>
      <c r="J12" s="434"/>
      <c r="K12" s="930">
        <f t="shared" si="1"/>
        <v>0</v>
      </c>
      <c r="L12" s="936"/>
    </row>
    <row r="13" spans="1:12" ht="26.25" customHeight="1">
      <c r="A13" s="932" t="s">
        <v>597</v>
      </c>
      <c r="B13" s="933"/>
      <c r="C13" s="1689">
        <v>0</v>
      </c>
      <c r="D13" s="1402"/>
      <c r="E13" s="928">
        <f t="shared" si="0"/>
        <v>0</v>
      </c>
      <c r="F13" s="1521"/>
      <c r="G13" s="935" t="s">
        <v>707</v>
      </c>
      <c r="H13" s="932">
        <v>600</v>
      </c>
      <c r="I13" s="930">
        <v>600</v>
      </c>
      <c r="J13" s="936"/>
      <c r="K13" s="930">
        <f t="shared" si="1"/>
        <v>600</v>
      </c>
      <c r="L13" s="936"/>
    </row>
    <row r="14" spans="1:12" ht="18" customHeight="1">
      <c r="A14" s="932" t="s">
        <v>598</v>
      </c>
      <c r="B14" s="933">
        <v>6000</v>
      </c>
      <c r="C14" s="1689">
        <v>7300</v>
      </c>
      <c r="D14" s="933"/>
      <c r="E14" s="928">
        <f t="shared" si="0"/>
        <v>7300</v>
      </c>
      <c r="F14" s="1522"/>
      <c r="G14" s="935" t="s">
        <v>613</v>
      </c>
      <c r="H14" s="932"/>
      <c r="I14" s="930">
        <v>0</v>
      </c>
      <c r="J14" s="936"/>
      <c r="K14" s="930">
        <f t="shared" si="1"/>
        <v>0</v>
      </c>
      <c r="L14" s="936"/>
    </row>
    <row r="15" spans="1:12" ht="24" customHeight="1">
      <c r="A15" s="932" t="s">
        <v>600</v>
      </c>
      <c r="B15" s="933"/>
      <c r="C15" s="1689">
        <v>16910</v>
      </c>
      <c r="D15" s="933"/>
      <c r="E15" s="928">
        <f t="shared" si="0"/>
        <v>16910</v>
      </c>
      <c r="F15" s="1521"/>
      <c r="G15" s="935" t="s">
        <v>614</v>
      </c>
      <c r="H15" s="932">
        <v>36575</v>
      </c>
      <c r="I15" s="930">
        <v>54785</v>
      </c>
      <c r="J15" s="936"/>
      <c r="K15" s="930">
        <f t="shared" si="1"/>
        <v>54785</v>
      </c>
      <c r="L15" s="936"/>
    </row>
    <row r="16" spans="1:12" ht="20.25" customHeight="1">
      <c r="A16" s="932" t="s">
        <v>601</v>
      </c>
      <c r="B16" s="933">
        <v>170000</v>
      </c>
      <c r="C16" s="1689">
        <v>170000</v>
      </c>
      <c r="D16" s="939"/>
      <c r="E16" s="928">
        <f t="shared" si="0"/>
        <v>170000</v>
      </c>
      <c r="F16" s="1521"/>
      <c r="G16" s="935" t="s">
        <v>610</v>
      </c>
      <c r="H16" s="933">
        <v>5000</v>
      </c>
      <c r="I16" s="930">
        <v>3500</v>
      </c>
      <c r="J16" s="434"/>
      <c r="K16" s="930">
        <f t="shared" si="1"/>
        <v>3500</v>
      </c>
      <c r="L16" s="936"/>
    </row>
    <row r="17" spans="1:12" ht="18" customHeight="1">
      <c r="A17" s="932" t="s">
        <v>602</v>
      </c>
      <c r="B17" s="933">
        <v>359988</v>
      </c>
      <c r="C17" s="1689">
        <v>370489</v>
      </c>
      <c r="D17" s="933"/>
      <c r="E17" s="928">
        <f t="shared" si="0"/>
        <v>370489</v>
      </c>
      <c r="F17" s="1521"/>
      <c r="G17" s="935" t="s">
        <v>615</v>
      </c>
      <c r="H17" s="932"/>
      <c r="I17" s="930">
        <v>0</v>
      </c>
      <c r="J17" s="936"/>
      <c r="K17" s="930">
        <f t="shared" si="1"/>
        <v>0</v>
      </c>
      <c r="L17" s="936"/>
    </row>
    <row r="18" spans="1:12" ht="18" customHeight="1">
      <c r="A18" s="932" t="s">
        <v>546</v>
      </c>
      <c r="B18" s="933"/>
      <c r="C18" s="1689"/>
      <c r="D18" s="1402"/>
      <c r="E18" s="928">
        <f t="shared" ref="E18:E19" si="2">SUM(C18:D18)</f>
        <v>0</v>
      </c>
      <c r="F18" s="934"/>
      <c r="G18" s="935" t="s">
        <v>552</v>
      </c>
      <c r="H18" s="932"/>
      <c r="I18" s="930">
        <v>0</v>
      </c>
      <c r="J18" s="936"/>
      <c r="K18" s="930">
        <f t="shared" si="1"/>
        <v>0</v>
      </c>
      <c r="L18" s="434"/>
    </row>
    <row r="19" spans="1:12" ht="18" customHeight="1" thickBot="1">
      <c r="A19" s="941"/>
      <c r="B19" s="942"/>
      <c r="C19" s="943"/>
      <c r="D19" s="933"/>
      <c r="E19" s="928">
        <f t="shared" si="2"/>
        <v>0</v>
      </c>
      <c r="F19" s="943"/>
      <c r="G19" s="935" t="s">
        <v>478</v>
      </c>
      <c r="H19" s="942">
        <v>180000</v>
      </c>
      <c r="I19" s="930">
        <v>67091</v>
      </c>
      <c r="J19" s="936">
        <v>-2802</v>
      </c>
      <c r="K19" s="930">
        <f t="shared" si="1"/>
        <v>64289</v>
      </c>
      <c r="L19" s="429"/>
    </row>
    <row r="20" spans="1:12" ht="18" customHeight="1" thickBot="1">
      <c r="A20" s="944" t="s">
        <v>502</v>
      </c>
      <c r="B20" s="945">
        <f>SUM(B7:B19)</f>
        <v>3058075</v>
      </c>
      <c r="C20" s="945">
        <f t="shared" ref="C20:E20" si="3">SUM(C7:C19)</f>
        <v>3286180</v>
      </c>
      <c r="D20" s="945">
        <f t="shared" si="3"/>
        <v>2836</v>
      </c>
      <c r="E20" s="945">
        <f t="shared" si="3"/>
        <v>3289016</v>
      </c>
      <c r="F20" s="1554">
        <f>SUM(F7:F19)</f>
        <v>0</v>
      </c>
      <c r="G20" s="494" t="s">
        <v>502</v>
      </c>
      <c r="H20" s="945">
        <f>SUM(H7:H19)</f>
        <v>3058075</v>
      </c>
      <c r="I20" s="945">
        <f t="shared" ref="I20:K20" si="4">SUM(I7:I19)</f>
        <v>3286180</v>
      </c>
      <c r="J20" s="945">
        <f t="shared" si="4"/>
        <v>2836</v>
      </c>
      <c r="K20" s="945">
        <f t="shared" si="4"/>
        <v>3289016</v>
      </c>
      <c r="L20" s="945">
        <f>SUM(L7:L19)</f>
        <v>0</v>
      </c>
    </row>
    <row r="21" spans="1:12" ht="18" customHeight="1" thickBot="1">
      <c r="A21" s="946" t="s">
        <v>503</v>
      </c>
      <c r="B21" s="947"/>
      <c r="C21" s="1690"/>
      <c r="D21" s="947"/>
      <c r="E21" s="1691">
        <f>SUM(C21:D21)</f>
        <v>0</v>
      </c>
      <c r="F21" s="1555"/>
      <c r="G21" s="1558" t="s">
        <v>504</v>
      </c>
      <c r="H21" s="1134"/>
      <c r="I21" s="553"/>
      <c r="J21" s="553"/>
      <c r="K21" s="553">
        <f>SUM(I21:J21)</f>
        <v>0</v>
      </c>
      <c r="L21" s="553"/>
    </row>
    <row r="22" spans="1:12" ht="18" customHeight="1" thickBot="1">
      <c r="A22" s="948" t="s">
        <v>505</v>
      </c>
      <c r="B22" s="945">
        <f>SUM(B20:B21)</f>
        <v>3058075</v>
      </c>
      <c r="C22" s="945">
        <f t="shared" ref="C22:E22" si="5">SUM(C20:C21)</f>
        <v>3286180</v>
      </c>
      <c r="D22" s="945">
        <f t="shared" si="5"/>
        <v>2836</v>
      </c>
      <c r="E22" s="945">
        <f t="shared" si="5"/>
        <v>3289016</v>
      </c>
      <c r="F22" s="1554">
        <f>SUM(F20:F21)</f>
        <v>0</v>
      </c>
      <c r="G22" s="421"/>
      <c r="H22" s="949">
        <f>SUM(H20:H21)</f>
        <v>3058075</v>
      </c>
      <c r="I22" s="949">
        <f t="shared" ref="I22:K22" si="6">SUM(I20:I21)</f>
        <v>3286180</v>
      </c>
      <c r="J22" s="949">
        <f t="shared" si="6"/>
        <v>2836</v>
      </c>
      <c r="K22" s="949">
        <f t="shared" si="6"/>
        <v>3289016</v>
      </c>
      <c r="L22" s="949">
        <f>SUM(L20:L21)</f>
        <v>0</v>
      </c>
    </row>
    <row r="23" spans="1:12" ht="20.25" customHeight="1"/>
  </sheetData>
  <phoneticPr fontId="0" type="noConversion"/>
  <printOptions horizontalCentered="1"/>
  <pageMargins left="0.59055118110236227" right="0.59055118110236227" top="0.78740157480314965" bottom="0.78740157480314965" header="1.0236220472440944" footer="0.39370078740157483"/>
  <pageSetup paperSize="9" scale="65" firstPageNumber="38" orientation="landscape" useFirstPageNumber="1" horizontalDpi="300" verticalDpi="300" r:id="rId1"/>
  <headerFooter alignWithMargins="0">
    <oddHeader>&amp;R&amp;P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30"/>
  <sheetViews>
    <sheetView topLeftCell="A67" workbookViewId="0">
      <selection activeCell="M49" sqref="M49"/>
    </sheetView>
  </sheetViews>
  <sheetFormatPr defaultColWidth="8" defaultRowHeight="12.75"/>
  <cols>
    <col min="1" max="1" width="46.42578125" style="913" customWidth="1"/>
    <col min="2" max="2" width="12.85546875" style="463" customWidth="1"/>
    <col min="3" max="3" width="11" style="463" customWidth="1"/>
    <col min="4" max="4" width="9.7109375" style="463" customWidth="1"/>
    <col min="5" max="5" width="11" style="463" customWidth="1"/>
    <col min="6" max="6" width="11" style="463" hidden="1" customWidth="1"/>
    <col min="7" max="7" width="46.5703125" style="463" customWidth="1"/>
    <col min="8" max="9" width="11" style="463" customWidth="1"/>
    <col min="10" max="10" width="9.5703125" style="463" customWidth="1"/>
    <col min="11" max="11" width="11" style="463" customWidth="1"/>
    <col min="12" max="12" width="8.5703125" style="463" hidden="1" customWidth="1"/>
    <col min="13" max="13" width="10.28515625" style="463" customWidth="1"/>
    <col min="14" max="16384" width="8" style="463"/>
  </cols>
  <sheetData>
    <row r="1" spans="1:12" ht="36.75" customHeight="1">
      <c r="A1" s="914" t="s">
        <v>904</v>
      </c>
      <c r="B1" s="915"/>
      <c r="C1" s="915"/>
      <c r="D1" s="915"/>
      <c r="E1" s="915"/>
      <c r="F1" s="915"/>
      <c r="G1" s="915"/>
      <c r="H1" s="915"/>
    </row>
    <row r="2" spans="1:12" ht="6" customHeight="1">
      <c r="A2" s="914"/>
      <c r="B2" s="915"/>
      <c r="C2" s="915"/>
      <c r="D2" s="915"/>
      <c r="E2" s="915"/>
      <c r="F2" s="915"/>
      <c r="G2" s="915"/>
      <c r="H2" s="915"/>
    </row>
    <row r="3" spans="1:12" ht="15" customHeight="1">
      <c r="A3" s="1" t="s">
        <v>506</v>
      </c>
      <c r="B3" s="915"/>
      <c r="C3" s="915"/>
      <c r="D3" s="915"/>
      <c r="E3" s="915"/>
      <c r="F3" s="915"/>
      <c r="G3" s="950"/>
      <c r="H3" s="1072"/>
      <c r="I3" s="912" t="s">
        <v>507</v>
      </c>
      <c r="J3" s="1072"/>
      <c r="K3" s="234"/>
    </row>
    <row r="4" spans="1:12" ht="6.75" customHeight="1">
      <c r="A4" s="914"/>
      <c r="B4" s="915"/>
      <c r="C4" s="915"/>
      <c r="D4" s="915"/>
      <c r="E4" s="915"/>
      <c r="F4" s="915"/>
      <c r="G4" s="915"/>
      <c r="H4" s="915"/>
    </row>
    <row r="5" spans="1:12" ht="15.75" thickBot="1">
      <c r="H5" s="916" t="s">
        <v>501</v>
      </c>
    </row>
    <row r="6" spans="1:12" ht="24" customHeight="1" thickBot="1">
      <c r="A6" s="951" t="s">
        <v>123</v>
      </c>
      <c r="B6" s="952"/>
      <c r="C6" s="953"/>
      <c r="D6" s="953"/>
      <c r="E6" s="1577"/>
      <c r="F6" s="954"/>
      <c r="G6" s="951" t="s">
        <v>135</v>
      </c>
      <c r="H6" s="952"/>
      <c r="I6" s="553"/>
      <c r="J6" s="553"/>
      <c r="K6" s="553"/>
      <c r="L6" s="553"/>
    </row>
    <row r="7" spans="1:12" s="926" customFormat="1" ht="25.5" customHeight="1" thickBot="1">
      <c r="A7" s="955" t="s">
        <v>591</v>
      </c>
      <c r="B7" s="956" t="s">
        <v>899</v>
      </c>
      <c r="C7" s="957" t="s">
        <v>1003</v>
      </c>
      <c r="D7" s="958" t="s">
        <v>593</v>
      </c>
      <c r="E7" s="959" t="s">
        <v>676</v>
      </c>
      <c r="F7" s="960" t="s">
        <v>452</v>
      </c>
      <c r="G7" s="955" t="s">
        <v>591</v>
      </c>
      <c r="H7" s="961" t="s">
        <v>899</v>
      </c>
      <c r="I7" s="962" t="s">
        <v>1003</v>
      </c>
      <c r="J7" s="962" t="s">
        <v>593</v>
      </c>
      <c r="K7" s="525" t="s">
        <v>676</v>
      </c>
      <c r="L7" s="962" t="s">
        <v>452</v>
      </c>
    </row>
    <row r="8" spans="1:12" ht="33" customHeight="1">
      <c r="A8" s="1602" t="s">
        <v>728</v>
      </c>
      <c r="B8" s="79">
        <f>SUM(B9:B19)</f>
        <v>88900</v>
      </c>
      <c r="C8" s="79">
        <f>SUM(C9:C19)</f>
        <v>103824</v>
      </c>
      <c r="D8" s="79">
        <f>SUM(D9:D19)</f>
        <v>400</v>
      </c>
      <c r="E8" s="79">
        <f>SUM(E9:E19)</f>
        <v>104224</v>
      </c>
      <c r="F8" s="1580">
        <f>SUM(F9:F11)</f>
        <v>0</v>
      </c>
      <c r="G8" s="963" t="s">
        <v>508</v>
      </c>
      <c r="H8" s="79">
        <f>SUM(H9:H80)</f>
        <v>4243195</v>
      </c>
      <c r="I8" s="79">
        <f>SUM(I9:I80)</f>
        <v>4305938</v>
      </c>
      <c r="J8" s="79">
        <f>SUM(J9:J80)</f>
        <v>14494</v>
      </c>
      <c r="K8" s="79">
        <f>SUM(K9:K80)</f>
        <v>4320432</v>
      </c>
      <c r="L8" s="79">
        <f>SUM(L9:L15)</f>
        <v>0</v>
      </c>
    </row>
    <row r="9" spans="1:12" ht="15" customHeight="1">
      <c r="A9" s="964" t="s">
        <v>248</v>
      </c>
      <c r="B9" s="190">
        <v>60000</v>
      </c>
      <c r="C9" s="965">
        <v>60000</v>
      </c>
      <c r="D9" s="965"/>
      <c r="E9" s="966">
        <f t="shared" ref="E9:E69" si="0">SUM(C9:D9)</f>
        <v>60000</v>
      </c>
      <c r="F9" s="1512"/>
      <c r="G9" s="641" t="s">
        <v>960</v>
      </c>
      <c r="H9" s="334">
        <v>4700</v>
      </c>
      <c r="I9" s="434">
        <v>4700</v>
      </c>
      <c r="J9" s="434"/>
      <c r="K9" s="434">
        <f t="shared" ref="K9:K130" si="1">SUM(I9:J9)</f>
        <v>4700</v>
      </c>
      <c r="L9" s="434"/>
    </row>
    <row r="10" spans="1:12" ht="15" customHeight="1">
      <c r="A10" s="964" t="s">
        <v>249</v>
      </c>
      <c r="B10" s="190">
        <v>1500</v>
      </c>
      <c r="C10" s="965">
        <v>1500</v>
      </c>
      <c r="D10" s="965"/>
      <c r="E10" s="966">
        <f t="shared" si="0"/>
        <v>1500</v>
      </c>
      <c r="F10" s="1512"/>
      <c r="G10" s="1601" t="s">
        <v>996</v>
      </c>
      <c r="H10" s="334">
        <v>10000</v>
      </c>
      <c r="I10" s="434">
        <v>5000</v>
      </c>
      <c r="J10" s="434"/>
      <c r="K10" s="434">
        <f t="shared" si="1"/>
        <v>5000</v>
      </c>
      <c r="L10" s="434"/>
    </row>
    <row r="11" spans="1:12" ht="15" customHeight="1">
      <c r="A11" s="964" t="s">
        <v>1053</v>
      </c>
      <c r="B11" s="190"/>
      <c r="C11" s="965">
        <v>8800</v>
      </c>
      <c r="D11" s="965"/>
      <c r="E11" s="966">
        <f t="shared" si="0"/>
        <v>8800</v>
      </c>
      <c r="F11" s="1512"/>
      <c r="G11" s="1667" t="s">
        <v>569</v>
      </c>
      <c r="H11" s="334">
        <v>5000</v>
      </c>
      <c r="I11" s="434">
        <v>5000</v>
      </c>
      <c r="J11" s="429"/>
      <c r="K11" s="434">
        <f t="shared" si="1"/>
        <v>5000</v>
      </c>
      <c r="L11" s="434"/>
    </row>
    <row r="12" spans="1:12" ht="24" customHeight="1">
      <c r="A12" s="964" t="s">
        <v>943</v>
      </c>
      <c r="B12" s="190">
        <v>2000</v>
      </c>
      <c r="C12" s="965">
        <v>2000</v>
      </c>
      <c r="D12" s="965"/>
      <c r="E12" s="966">
        <f t="shared" si="0"/>
        <v>2000</v>
      </c>
      <c r="F12" s="1512"/>
      <c r="G12" s="967" t="s">
        <v>956</v>
      </c>
      <c r="H12" s="334">
        <v>15000</v>
      </c>
      <c r="I12" s="434">
        <v>15000</v>
      </c>
      <c r="J12" s="429"/>
      <c r="K12" s="434">
        <f t="shared" si="1"/>
        <v>15000</v>
      </c>
      <c r="L12" s="434"/>
    </row>
    <row r="13" spans="1:12" ht="15" customHeight="1">
      <c r="A13" s="964" t="s">
        <v>1073</v>
      </c>
      <c r="B13" s="190"/>
      <c r="C13" s="965">
        <v>3000</v>
      </c>
      <c r="D13" s="965"/>
      <c r="E13" s="966">
        <f t="shared" si="0"/>
        <v>3000</v>
      </c>
      <c r="F13" s="1512"/>
      <c r="G13" s="967" t="s">
        <v>388</v>
      </c>
      <c r="H13" s="334">
        <v>10000</v>
      </c>
      <c r="I13" s="434">
        <v>4500</v>
      </c>
      <c r="J13" s="429"/>
      <c r="K13" s="434">
        <f t="shared" si="1"/>
        <v>4500</v>
      </c>
      <c r="L13" s="434"/>
    </row>
    <row r="14" spans="1:12" ht="15" customHeight="1">
      <c r="A14" s="964" t="s">
        <v>1075</v>
      </c>
      <c r="B14" s="190"/>
      <c r="C14" s="965">
        <v>2460</v>
      </c>
      <c r="D14" s="965"/>
      <c r="E14" s="966">
        <f t="shared" si="0"/>
        <v>2460</v>
      </c>
      <c r="F14" s="1512"/>
      <c r="G14" s="967" t="s">
        <v>9</v>
      </c>
      <c r="H14" s="334">
        <v>25000</v>
      </c>
      <c r="I14" s="434">
        <v>5540</v>
      </c>
      <c r="J14" s="429"/>
      <c r="K14" s="434">
        <f t="shared" si="1"/>
        <v>5540</v>
      </c>
      <c r="L14" s="434"/>
    </row>
    <row r="15" spans="1:12" ht="15" customHeight="1">
      <c r="A15" s="964" t="s">
        <v>1076</v>
      </c>
      <c r="B15" s="190"/>
      <c r="C15" s="965">
        <v>664</v>
      </c>
      <c r="D15" s="965"/>
      <c r="E15" s="966">
        <f t="shared" si="0"/>
        <v>664</v>
      </c>
      <c r="F15" s="1512"/>
      <c r="G15" s="967" t="s">
        <v>1006</v>
      </c>
      <c r="H15" s="334"/>
      <c r="I15" s="434">
        <v>4000</v>
      </c>
      <c r="J15" s="429"/>
      <c r="K15" s="434">
        <f t="shared" si="1"/>
        <v>4000</v>
      </c>
      <c r="L15" s="434"/>
    </row>
    <row r="16" spans="1:12" ht="24" customHeight="1">
      <c r="A16" s="964" t="s">
        <v>42</v>
      </c>
      <c r="B16" s="190"/>
      <c r="C16" s="965"/>
      <c r="D16" s="965"/>
      <c r="E16" s="966">
        <f t="shared" si="0"/>
        <v>0</v>
      </c>
      <c r="F16" s="1512"/>
      <c r="G16" s="967" t="s">
        <v>1007</v>
      </c>
      <c r="H16" s="334"/>
      <c r="I16" s="434">
        <v>0</v>
      </c>
      <c r="J16" s="429"/>
      <c r="K16" s="434">
        <f t="shared" si="1"/>
        <v>0</v>
      </c>
      <c r="L16" s="969">
        <f>SUM(L17:L19)</f>
        <v>0</v>
      </c>
    </row>
    <row r="17" spans="1:12" ht="29.25" customHeight="1">
      <c r="A17" s="964" t="s">
        <v>351</v>
      </c>
      <c r="B17" s="190"/>
      <c r="C17" s="965"/>
      <c r="D17" s="965">
        <v>400</v>
      </c>
      <c r="E17" s="966">
        <f t="shared" si="0"/>
        <v>400</v>
      </c>
      <c r="F17" s="1581">
        <f>SUM(F18:F20)</f>
        <v>0</v>
      </c>
      <c r="G17" s="967" t="s">
        <v>959</v>
      </c>
      <c r="H17" s="334">
        <v>7000</v>
      </c>
      <c r="I17" s="434">
        <v>0</v>
      </c>
      <c r="J17" s="429"/>
      <c r="K17" s="434">
        <f t="shared" si="1"/>
        <v>0</v>
      </c>
      <c r="L17" s="434"/>
    </row>
    <row r="18" spans="1:12" ht="19.5" customHeight="1">
      <c r="A18" s="1625" t="s">
        <v>519</v>
      </c>
      <c r="B18" s="190"/>
      <c r="C18" s="965"/>
      <c r="D18" s="965"/>
      <c r="E18" s="966">
        <f t="shared" si="0"/>
        <v>0</v>
      </c>
      <c r="F18" s="1512"/>
      <c r="G18" s="967" t="s">
        <v>476</v>
      </c>
      <c r="H18" s="334">
        <v>5000</v>
      </c>
      <c r="I18" s="434">
        <v>5000</v>
      </c>
      <c r="J18" s="429"/>
      <c r="K18" s="434">
        <f t="shared" si="1"/>
        <v>5000</v>
      </c>
      <c r="L18" s="434"/>
    </row>
    <row r="19" spans="1:12" ht="25.9" customHeight="1">
      <c r="A19" s="964" t="s">
        <v>942</v>
      </c>
      <c r="B19" s="190">
        <v>25400</v>
      </c>
      <c r="C19" s="965">
        <v>25400</v>
      </c>
      <c r="D19" s="965"/>
      <c r="E19" s="966">
        <f t="shared" si="0"/>
        <v>25400</v>
      </c>
      <c r="F19" s="1512"/>
      <c r="G19" s="967" t="s">
        <v>568</v>
      </c>
      <c r="H19" s="334">
        <v>70000</v>
      </c>
      <c r="I19" s="434">
        <v>28393</v>
      </c>
      <c r="J19" s="429"/>
      <c r="K19" s="434">
        <f t="shared" si="1"/>
        <v>28393</v>
      </c>
      <c r="L19" s="434"/>
    </row>
    <row r="20" spans="1:12" ht="21" customHeight="1">
      <c r="A20" s="968" t="s">
        <v>509</v>
      </c>
      <c r="B20" s="969"/>
      <c r="C20" s="1412">
        <f>C21+C22</f>
        <v>30222</v>
      </c>
      <c r="D20" s="1412">
        <f>D21+D22</f>
        <v>0</v>
      </c>
      <c r="E20" s="973">
        <f t="shared" si="0"/>
        <v>30222</v>
      </c>
      <c r="F20" s="1512"/>
      <c r="G20" s="971" t="s">
        <v>892</v>
      </c>
      <c r="H20" s="334">
        <v>16000</v>
      </c>
      <c r="I20" s="434">
        <v>16000</v>
      </c>
      <c r="J20" s="429"/>
      <c r="K20" s="434">
        <f t="shared" si="1"/>
        <v>16000</v>
      </c>
      <c r="L20" s="969">
        <f>SUM(L21:L25)</f>
        <v>0</v>
      </c>
    </row>
    <row r="21" spans="1:12" ht="29.25" customHeight="1">
      <c r="A21" s="1625" t="s">
        <v>1069</v>
      </c>
      <c r="B21" s="57"/>
      <c r="C21" s="965">
        <v>30000</v>
      </c>
      <c r="D21" s="965"/>
      <c r="E21" s="966">
        <f t="shared" si="0"/>
        <v>30000</v>
      </c>
      <c r="F21" s="1512"/>
      <c r="G21" s="1618" t="s">
        <v>386</v>
      </c>
      <c r="H21" s="334">
        <v>15000</v>
      </c>
      <c r="I21" s="434">
        <v>5000</v>
      </c>
      <c r="J21" s="429"/>
      <c r="K21" s="434">
        <f t="shared" si="1"/>
        <v>5000</v>
      </c>
      <c r="L21" s="434"/>
    </row>
    <row r="22" spans="1:12" ht="30.75" customHeight="1">
      <c r="A22" s="970" t="s">
        <v>1072</v>
      </c>
      <c r="B22" s="57"/>
      <c r="C22" s="965">
        <v>222</v>
      </c>
      <c r="D22" s="965"/>
      <c r="E22" s="966">
        <f t="shared" si="0"/>
        <v>222</v>
      </c>
      <c r="F22" s="1512"/>
      <c r="G22" s="1543" t="s">
        <v>838</v>
      </c>
      <c r="H22" s="334">
        <v>10000</v>
      </c>
      <c r="I22" s="434">
        <v>0</v>
      </c>
      <c r="J22" s="429"/>
      <c r="K22" s="434">
        <f t="shared" si="1"/>
        <v>0</v>
      </c>
      <c r="L22" s="434"/>
    </row>
    <row r="23" spans="1:12" ht="15" customHeight="1">
      <c r="A23" s="970"/>
      <c r="B23" s="57"/>
      <c r="C23" s="965"/>
      <c r="D23" s="965"/>
      <c r="E23" s="966">
        <f t="shared" si="0"/>
        <v>0</v>
      </c>
      <c r="F23" s="1581"/>
      <c r="G23" s="1543" t="s">
        <v>96</v>
      </c>
      <c r="H23" s="334">
        <v>80000</v>
      </c>
      <c r="I23" s="434">
        <v>80000</v>
      </c>
      <c r="J23" s="429"/>
      <c r="K23" s="434">
        <f t="shared" si="1"/>
        <v>80000</v>
      </c>
      <c r="L23" s="434"/>
    </row>
    <row r="24" spans="1:12" ht="26.25" customHeight="1">
      <c r="A24" s="970"/>
      <c r="B24" s="57"/>
      <c r="C24" s="965"/>
      <c r="D24" s="965"/>
      <c r="E24" s="966">
        <f t="shared" si="0"/>
        <v>0</v>
      </c>
      <c r="F24" s="1581">
        <f>SUM(F25:F34)</f>
        <v>0</v>
      </c>
      <c r="G24" s="1543" t="s">
        <v>962</v>
      </c>
      <c r="H24" s="334">
        <v>48611</v>
      </c>
      <c r="I24" s="434">
        <v>48611</v>
      </c>
      <c r="J24" s="429"/>
      <c r="K24" s="434">
        <f t="shared" si="1"/>
        <v>48611</v>
      </c>
      <c r="L24" s="434"/>
    </row>
    <row r="25" spans="1:12" ht="15" customHeight="1">
      <c r="A25" s="968" t="s">
        <v>714</v>
      </c>
      <c r="B25" s="969">
        <f>SUM(B26:B46)</f>
        <v>213594</v>
      </c>
      <c r="C25" s="969">
        <f t="shared" ref="C25:E25" si="2">SUM(C26:C46)</f>
        <v>216897</v>
      </c>
      <c r="D25" s="969">
        <f t="shared" si="2"/>
        <v>0</v>
      </c>
      <c r="E25" s="969">
        <f t="shared" si="2"/>
        <v>216897</v>
      </c>
      <c r="F25" s="1512"/>
      <c r="G25" s="971" t="s">
        <v>964</v>
      </c>
      <c r="H25" s="334">
        <v>16000</v>
      </c>
      <c r="I25" s="434">
        <v>16000</v>
      </c>
      <c r="J25" s="259"/>
      <c r="K25" s="434">
        <f t="shared" si="1"/>
        <v>16000</v>
      </c>
      <c r="L25" s="434"/>
    </row>
    <row r="26" spans="1:12" ht="19.5" customHeight="1">
      <c r="A26" s="1543"/>
      <c r="B26" s="1565"/>
      <c r="C26" s="965"/>
      <c r="D26" s="965"/>
      <c r="E26" s="966">
        <f t="shared" si="0"/>
        <v>0</v>
      </c>
      <c r="F26" s="1512"/>
      <c r="G26" s="971" t="s">
        <v>965</v>
      </c>
      <c r="H26" s="334">
        <v>10000</v>
      </c>
      <c r="I26" s="434">
        <v>10000</v>
      </c>
      <c r="J26" s="1159"/>
      <c r="K26" s="434">
        <f t="shared" si="1"/>
        <v>10000</v>
      </c>
      <c r="L26" s="434"/>
    </row>
    <row r="27" spans="1:12" ht="15" customHeight="1">
      <c r="A27" s="1543"/>
      <c r="B27" s="1565"/>
      <c r="C27" s="965"/>
      <c r="D27" s="965"/>
      <c r="E27" s="966">
        <f t="shared" si="0"/>
        <v>0</v>
      </c>
      <c r="F27" s="1512"/>
      <c r="G27" s="967" t="s">
        <v>958</v>
      </c>
      <c r="H27" s="334">
        <v>6000</v>
      </c>
      <c r="I27" s="434">
        <v>6000</v>
      </c>
      <c r="J27" s="1159"/>
      <c r="K27" s="434">
        <f t="shared" si="1"/>
        <v>6000</v>
      </c>
      <c r="L27" s="434"/>
    </row>
    <row r="28" spans="1:12" ht="15" customHeight="1">
      <c r="A28" s="1543" t="s">
        <v>938</v>
      </c>
      <c r="B28" s="1565"/>
      <c r="C28" s="965">
        <v>1197</v>
      </c>
      <c r="D28" s="965"/>
      <c r="E28" s="966">
        <f t="shared" si="0"/>
        <v>1197</v>
      </c>
      <c r="F28" s="1512"/>
      <c r="G28" s="967" t="s">
        <v>854</v>
      </c>
      <c r="H28" s="334">
        <v>3000</v>
      </c>
      <c r="I28" s="434">
        <v>3000</v>
      </c>
      <c r="J28" s="1159"/>
      <c r="K28" s="434">
        <f t="shared" si="1"/>
        <v>3000</v>
      </c>
      <c r="L28" s="434"/>
    </row>
    <row r="29" spans="1:12" ht="30" customHeight="1">
      <c r="A29" s="1543" t="s">
        <v>937</v>
      </c>
      <c r="B29" s="1565"/>
      <c r="C29" s="965">
        <v>2106</v>
      </c>
      <c r="D29" s="965"/>
      <c r="E29" s="966">
        <f t="shared" si="0"/>
        <v>2106</v>
      </c>
      <c r="F29" s="1512"/>
      <c r="G29" s="967" t="s">
        <v>570</v>
      </c>
      <c r="H29" s="334">
        <v>1000</v>
      </c>
      <c r="I29" s="434">
        <v>500</v>
      </c>
      <c r="J29" s="1159"/>
      <c r="K29" s="434">
        <f t="shared" si="1"/>
        <v>500</v>
      </c>
      <c r="L29" s="969">
        <f>SUM(L30:L31)</f>
        <v>0</v>
      </c>
    </row>
    <row r="30" spans="1:12" ht="21" customHeight="1">
      <c r="A30" s="1543" t="s">
        <v>945</v>
      </c>
      <c r="B30" s="1565">
        <v>213594</v>
      </c>
      <c r="C30" s="965">
        <v>213594</v>
      </c>
      <c r="D30" s="965"/>
      <c r="E30" s="966">
        <f t="shared" si="0"/>
        <v>213594</v>
      </c>
      <c r="F30" s="1512"/>
      <c r="G30" s="967" t="s">
        <v>961</v>
      </c>
      <c r="H30" s="334">
        <v>5000</v>
      </c>
      <c r="I30" s="434">
        <v>3050</v>
      </c>
      <c r="J30" s="1159"/>
      <c r="K30" s="434">
        <f t="shared" si="1"/>
        <v>3050</v>
      </c>
      <c r="L30" s="434"/>
    </row>
    <row r="31" spans="1:12" ht="25.5" customHeight="1">
      <c r="A31" s="1625" t="s">
        <v>1069</v>
      </c>
      <c r="B31" s="1565"/>
      <c r="C31" s="966"/>
      <c r="D31" s="965"/>
      <c r="E31" s="966">
        <f t="shared" si="0"/>
        <v>0</v>
      </c>
      <c r="F31" s="1512"/>
      <c r="G31" s="967" t="s">
        <v>839</v>
      </c>
      <c r="H31" s="334">
        <v>25000</v>
      </c>
      <c r="I31" s="434">
        <v>30000</v>
      </c>
      <c r="J31" s="429"/>
      <c r="K31" s="434">
        <f t="shared" si="1"/>
        <v>30000</v>
      </c>
      <c r="L31" s="434"/>
    </row>
    <row r="32" spans="1:12" ht="15" customHeight="1">
      <c r="A32" s="1625"/>
      <c r="B32" s="1565"/>
      <c r="C32" s="966"/>
      <c r="D32" s="965"/>
      <c r="E32" s="966">
        <f t="shared" si="0"/>
        <v>0</v>
      </c>
      <c r="F32" s="1512"/>
      <c r="G32" s="967" t="s">
        <v>966</v>
      </c>
      <c r="H32" s="334">
        <v>5000</v>
      </c>
      <c r="I32" s="434">
        <v>5000</v>
      </c>
      <c r="J32" s="1159"/>
      <c r="K32" s="434">
        <f t="shared" si="1"/>
        <v>5000</v>
      </c>
      <c r="L32" s="969"/>
    </row>
    <row r="33" spans="1:12" ht="20.25" customHeight="1">
      <c r="A33" s="1543"/>
      <c r="B33" s="1565"/>
      <c r="C33" s="969"/>
      <c r="D33" s="1686"/>
      <c r="E33" s="973">
        <f t="shared" si="0"/>
        <v>0</v>
      </c>
      <c r="F33" s="1512"/>
      <c r="G33" s="967" t="s">
        <v>937</v>
      </c>
      <c r="H33" s="334"/>
      <c r="I33" s="434">
        <v>230</v>
      </c>
      <c r="J33" s="1159"/>
      <c r="K33" s="434">
        <f t="shared" si="1"/>
        <v>230</v>
      </c>
      <c r="L33" s="434"/>
    </row>
    <row r="34" spans="1:12" ht="23.25" customHeight="1">
      <c r="A34" s="1543"/>
      <c r="B34" s="1565"/>
      <c r="C34" s="57"/>
      <c r="D34" s="965"/>
      <c r="E34" s="966">
        <f t="shared" si="0"/>
        <v>0</v>
      </c>
      <c r="F34" s="1512"/>
      <c r="G34" s="611" t="s">
        <v>1077</v>
      </c>
      <c r="H34" s="334"/>
      <c r="I34" s="434">
        <v>7250</v>
      </c>
      <c r="J34" s="1159"/>
      <c r="K34" s="434">
        <f t="shared" si="1"/>
        <v>7250</v>
      </c>
      <c r="L34" s="434"/>
    </row>
    <row r="35" spans="1:12" ht="30.75" customHeight="1">
      <c r="A35" s="1543"/>
      <c r="B35" s="1565"/>
      <c r="C35" s="57"/>
      <c r="D35" s="965"/>
      <c r="E35" s="966">
        <f t="shared" si="0"/>
        <v>0</v>
      </c>
      <c r="F35" s="1512"/>
      <c r="G35" s="967" t="s">
        <v>967</v>
      </c>
      <c r="H35" s="334">
        <v>1600</v>
      </c>
      <c r="I35" s="434">
        <v>1600</v>
      </c>
      <c r="J35" s="1159"/>
      <c r="K35" s="434">
        <f t="shared" si="1"/>
        <v>1600</v>
      </c>
      <c r="L35" s="969">
        <f>L36+L37</f>
        <v>0</v>
      </c>
    </row>
    <row r="36" spans="1:12" ht="15" customHeight="1">
      <c r="A36" s="1625"/>
      <c r="B36" s="1565"/>
      <c r="C36" s="1565"/>
      <c r="D36" s="965"/>
      <c r="E36" s="966">
        <f t="shared" si="0"/>
        <v>0</v>
      </c>
      <c r="F36" s="1582"/>
      <c r="G36" s="967" t="s">
        <v>979</v>
      </c>
      <c r="H36" s="334">
        <v>10000</v>
      </c>
      <c r="I36" s="434">
        <v>10000</v>
      </c>
      <c r="J36" s="1159"/>
      <c r="K36" s="434">
        <f t="shared" si="1"/>
        <v>10000</v>
      </c>
      <c r="L36" s="434"/>
    </row>
    <row r="37" spans="1:12" ht="15" customHeight="1">
      <c r="A37" s="971"/>
      <c r="B37" s="1565"/>
      <c r="C37" s="1565"/>
      <c r="D37" s="965"/>
      <c r="E37" s="966">
        <f t="shared" si="0"/>
        <v>0</v>
      </c>
      <c r="F37" s="194"/>
      <c r="G37" s="967" t="s">
        <v>216</v>
      </c>
      <c r="H37" s="334">
        <v>2500</v>
      </c>
      <c r="I37" s="434">
        <v>3900</v>
      </c>
      <c r="J37" s="1159"/>
      <c r="K37" s="434">
        <f t="shared" si="1"/>
        <v>3900</v>
      </c>
      <c r="L37" s="434"/>
    </row>
    <row r="38" spans="1:12" ht="15" customHeight="1" thickBot="1">
      <c r="A38" s="971"/>
      <c r="B38" s="1565"/>
      <c r="C38" s="1565"/>
      <c r="D38" s="965"/>
      <c r="E38" s="966">
        <f t="shared" si="0"/>
        <v>0</v>
      </c>
      <c r="F38" s="194"/>
      <c r="G38" s="1543" t="s">
        <v>351</v>
      </c>
      <c r="H38" s="334">
        <v>4445</v>
      </c>
      <c r="I38" s="434">
        <v>13897</v>
      </c>
      <c r="J38" s="1159"/>
      <c r="K38" s="434">
        <f t="shared" si="1"/>
        <v>13897</v>
      </c>
      <c r="L38" s="434"/>
    </row>
    <row r="39" spans="1:12" ht="18" customHeight="1" thickBot="1">
      <c r="A39" s="1765"/>
      <c r="B39" s="1565"/>
      <c r="C39" s="1565"/>
      <c r="D39" s="1404"/>
      <c r="E39" s="966">
        <f t="shared" si="0"/>
        <v>0</v>
      </c>
      <c r="F39" s="194"/>
      <c r="G39" s="971" t="s">
        <v>219</v>
      </c>
      <c r="H39" s="334">
        <v>1207</v>
      </c>
      <c r="I39" s="434">
        <v>7817</v>
      </c>
      <c r="J39" s="1159"/>
      <c r="K39" s="434">
        <f t="shared" si="1"/>
        <v>7817</v>
      </c>
      <c r="L39" s="331">
        <f>L8+L16+L20+L26+L29+L32+L35+L38</f>
        <v>0</v>
      </c>
    </row>
    <row r="40" spans="1:12" ht="15" customHeight="1" thickBot="1">
      <c r="A40" s="1543"/>
      <c r="B40" s="1565"/>
      <c r="C40" s="1565"/>
      <c r="D40" s="1571"/>
      <c r="E40" s="1566">
        <f t="shared" ref="E40:E60" si="3">C40+D40</f>
        <v>0</v>
      </c>
      <c r="F40" s="194"/>
      <c r="G40" s="1624" t="s">
        <v>572</v>
      </c>
      <c r="H40" s="334">
        <v>65</v>
      </c>
      <c r="I40" s="434">
        <v>65</v>
      </c>
      <c r="J40" s="1159">
        <v>4200</v>
      </c>
      <c r="K40" s="434">
        <f t="shared" si="1"/>
        <v>4265</v>
      </c>
      <c r="L40" s="453"/>
    </row>
    <row r="41" spans="1:12" ht="15" customHeight="1" thickBot="1">
      <c r="A41" s="1543"/>
      <c r="B41" s="1565"/>
      <c r="C41" s="1565"/>
      <c r="D41" s="1571"/>
      <c r="E41" s="1566">
        <f t="shared" si="3"/>
        <v>0</v>
      </c>
      <c r="F41" s="1583" t="e">
        <f>F8+#REF!+#REF!+F17+F21+F23+F24+F31+F32+F40</f>
        <v>#REF!</v>
      </c>
      <c r="G41" s="971" t="s">
        <v>555</v>
      </c>
      <c r="H41" s="334">
        <v>1877</v>
      </c>
      <c r="I41" s="434">
        <v>4447</v>
      </c>
      <c r="J41" s="1159"/>
      <c r="K41" s="434">
        <f t="shared" si="1"/>
        <v>4447</v>
      </c>
      <c r="L41" s="420">
        <f>SUM(L39:L40)</f>
        <v>0</v>
      </c>
    </row>
    <row r="42" spans="1:12" ht="21" customHeight="1" thickBot="1">
      <c r="A42" s="1543"/>
      <c r="B42" s="1565"/>
      <c r="C42" s="1565"/>
      <c r="D42" s="1571"/>
      <c r="E42" s="1566">
        <f t="shared" si="3"/>
        <v>0</v>
      </c>
      <c r="F42" s="194"/>
      <c r="G42" s="971" t="s">
        <v>1054</v>
      </c>
      <c r="H42" s="334"/>
      <c r="I42" s="434">
        <v>1030</v>
      </c>
      <c r="J42" s="1159"/>
      <c r="K42" s="434">
        <f t="shared" si="1"/>
        <v>1030</v>
      </c>
    </row>
    <row r="43" spans="1:12" ht="15" customHeight="1" thickBot="1">
      <c r="A43" s="1543"/>
      <c r="B43" s="1565"/>
      <c r="C43" s="1565"/>
      <c r="D43" s="1571"/>
      <c r="E43" s="1566">
        <f t="shared" si="3"/>
        <v>0</v>
      </c>
      <c r="F43" s="696" t="e">
        <f>SUM(F41:F42)</f>
        <v>#REF!</v>
      </c>
      <c r="G43" s="971" t="s">
        <v>995</v>
      </c>
      <c r="H43" s="334">
        <v>490</v>
      </c>
      <c r="I43" s="434">
        <v>490</v>
      </c>
      <c r="J43" s="1159"/>
      <c r="K43" s="434">
        <f t="shared" si="1"/>
        <v>490</v>
      </c>
    </row>
    <row r="44" spans="1:12" ht="15" customHeight="1">
      <c r="A44" s="1543"/>
      <c r="B44" s="1565"/>
      <c r="C44" s="1565"/>
      <c r="D44" s="1571"/>
      <c r="E44" s="1566">
        <f t="shared" si="3"/>
        <v>0</v>
      </c>
      <c r="G44" s="1624" t="s">
        <v>571</v>
      </c>
      <c r="H44" s="334">
        <v>1713</v>
      </c>
      <c r="I44" s="434">
        <v>1780</v>
      </c>
      <c r="J44" s="1159"/>
      <c r="K44" s="434">
        <f t="shared" si="1"/>
        <v>1780</v>
      </c>
    </row>
    <row r="45" spans="1:12" ht="15" customHeight="1">
      <c r="A45" s="1543"/>
      <c r="B45" s="1565"/>
      <c r="C45" s="1565"/>
      <c r="D45" s="1571"/>
      <c r="E45" s="1566">
        <f t="shared" si="3"/>
        <v>0</v>
      </c>
      <c r="G45" s="967" t="s">
        <v>556</v>
      </c>
      <c r="H45" s="334">
        <v>254</v>
      </c>
      <c r="I45" s="434">
        <v>2254</v>
      </c>
      <c r="J45" s="1159"/>
      <c r="K45" s="434">
        <f t="shared" si="1"/>
        <v>2254</v>
      </c>
    </row>
    <row r="46" spans="1:12" ht="15" customHeight="1" thickBot="1">
      <c r="A46" s="1543"/>
      <c r="B46" s="1565"/>
      <c r="C46" s="1565"/>
      <c r="D46" s="1571"/>
      <c r="E46" s="1566">
        <f t="shared" si="3"/>
        <v>0</v>
      </c>
      <c r="F46" s="1532"/>
      <c r="G46" s="971" t="s">
        <v>840</v>
      </c>
      <c r="H46" s="334">
        <v>2667</v>
      </c>
      <c r="I46" s="434">
        <v>10667</v>
      </c>
      <c r="J46" s="429"/>
      <c r="K46" s="434">
        <f t="shared" si="1"/>
        <v>10667</v>
      </c>
    </row>
    <row r="47" spans="1:12">
      <c r="A47" s="975" t="s">
        <v>510</v>
      </c>
      <c r="B47" s="969">
        <f>SUM(B48:B50)</f>
        <v>17000</v>
      </c>
      <c r="C47" s="969">
        <f t="shared" ref="C47:E47" si="4">SUM(C48:C50)</f>
        <v>30000</v>
      </c>
      <c r="D47" s="969">
        <f t="shared" si="4"/>
        <v>0</v>
      </c>
      <c r="E47" s="969">
        <f t="shared" si="4"/>
        <v>30000</v>
      </c>
      <c r="G47" s="967" t="s">
        <v>177</v>
      </c>
      <c r="H47" s="334">
        <v>635</v>
      </c>
      <c r="I47" s="434">
        <v>8265</v>
      </c>
      <c r="J47" s="429">
        <v>794</v>
      </c>
      <c r="K47" s="434">
        <f t="shared" si="1"/>
        <v>9059</v>
      </c>
    </row>
    <row r="48" spans="1:12">
      <c r="A48" s="970" t="s">
        <v>250</v>
      </c>
      <c r="B48" s="57">
        <v>5000</v>
      </c>
      <c r="C48" s="1565">
        <v>5000</v>
      </c>
      <c r="D48" s="604"/>
      <c r="E48" s="1566">
        <f t="shared" si="3"/>
        <v>5000</v>
      </c>
      <c r="G48" s="971" t="s">
        <v>557</v>
      </c>
      <c r="H48" s="334">
        <v>1033</v>
      </c>
      <c r="I48" s="434">
        <v>2255</v>
      </c>
      <c r="J48" s="1159"/>
      <c r="K48" s="434">
        <f t="shared" si="1"/>
        <v>2255</v>
      </c>
    </row>
    <row r="49" spans="1:11">
      <c r="A49" s="970" t="s">
        <v>513</v>
      </c>
      <c r="B49" s="57">
        <v>500</v>
      </c>
      <c r="C49" s="1565">
        <v>500</v>
      </c>
      <c r="D49" s="618"/>
      <c r="E49" s="1566">
        <f t="shared" si="3"/>
        <v>500</v>
      </c>
      <c r="G49" s="967" t="s">
        <v>558</v>
      </c>
      <c r="H49" s="334">
        <v>381</v>
      </c>
      <c r="I49" s="434">
        <v>1502</v>
      </c>
      <c r="J49" s="1159"/>
      <c r="K49" s="434">
        <f t="shared" si="1"/>
        <v>1502</v>
      </c>
    </row>
    <row r="50" spans="1:11">
      <c r="A50" s="970" t="s">
        <v>944</v>
      </c>
      <c r="B50" s="57">
        <v>11500</v>
      </c>
      <c r="C50" s="1565">
        <v>24500</v>
      </c>
      <c r="D50" s="965"/>
      <c r="E50" s="1566">
        <f t="shared" si="3"/>
        <v>24500</v>
      </c>
      <c r="G50" s="967" t="s">
        <v>293</v>
      </c>
      <c r="H50" s="334">
        <v>1000</v>
      </c>
      <c r="I50" s="434">
        <v>1000</v>
      </c>
      <c r="J50" s="1159"/>
      <c r="K50" s="434">
        <f t="shared" si="1"/>
        <v>1000</v>
      </c>
    </row>
    <row r="51" spans="1:11">
      <c r="A51" s="975" t="s">
        <v>633</v>
      </c>
      <c r="B51" s="57"/>
      <c r="C51" s="1565"/>
      <c r="D51" s="965"/>
      <c r="E51" s="1566">
        <f t="shared" si="3"/>
        <v>0</v>
      </c>
      <c r="G51" s="971" t="s">
        <v>387</v>
      </c>
      <c r="H51" s="334">
        <v>7000</v>
      </c>
      <c r="I51" s="434">
        <v>14000</v>
      </c>
      <c r="J51" s="1159"/>
      <c r="K51" s="434">
        <f t="shared" si="1"/>
        <v>14000</v>
      </c>
    </row>
    <row r="52" spans="1:11" ht="21" customHeight="1">
      <c r="A52" s="970"/>
      <c r="B52" s="57"/>
      <c r="C52" s="1565">
        <v>0</v>
      </c>
      <c r="D52" s="965"/>
      <c r="E52" s="1566">
        <f t="shared" si="3"/>
        <v>0</v>
      </c>
      <c r="G52" s="971" t="s">
        <v>566</v>
      </c>
      <c r="H52" s="334"/>
      <c r="I52" s="434"/>
      <c r="J52" s="1159"/>
      <c r="K52" s="434">
        <f t="shared" si="1"/>
        <v>0</v>
      </c>
    </row>
    <row r="53" spans="1:11">
      <c r="A53" s="975" t="s">
        <v>255</v>
      </c>
      <c r="B53" s="976">
        <v>49000</v>
      </c>
      <c r="C53" s="969">
        <v>49000</v>
      </c>
      <c r="D53" s="1412"/>
      <c r="E53" s="973">
        <f t="shared" si="3"/>
        <v>49000</v>
      </c>
      <c r="G53" s="971" t="s">
        <v>980</v>
      </c>
      <c r="H53" s="334">
        <v>5400</v>
      </c>
      <c r="I53" s="434">
        <v>5510</v>
      </c>
      <c r="J53" s="1159"/>
      <c r="K53" s="434">
        <f t="shared" si="1"/>
        <v>5510</v>
      </c>
    </row>
    <row r="54" spans="1:11">
      <c r="A54" s="975" t="s">
        <v>496</v>
      </c>
      <c r="B54" s="976"/>
      <c r="C54" s="969">
        <v>97843</v>
      </c>
      <c r="D54" s="1412">
        <v>14094</v>
      </c>
      <c r="E54" s="973">
        <f t="shared" si="3"/>
        <v>111937</v>
      </c>
      <c r="G54" s="971" t="s">
        <v>981</v>
      </c>
      <c r="H54" s="334">
        <v>15000</v>
      </c>
      <c r="I54" s="434">
        <v>15000</v>
      </c>
      <c r="J54" s="1159"/>
      <c r="K54" s="434">
        <f t="shared" si="1"/>
        <v>15000</v>
      </c>
    </row>
    <row r="55" spans="1:11">
      <c r="A55" s="975" t="s">
        <v>511</v>
      </c>
      <c r="B55" s="969">
        <f>SUM(B56:B61)</f>
        <v>4005716</v>
      </c>
      <c r="C55" s="969">
        <f t="shared" ref="C55:E55" si="5">SUM(C56:C61)</f>
        <v>4043759</v>
      </c>
      <c r="D55" s="969">
        <f t="shared" si="5"/>
        <v>0</v>
      </c>
      <c r="E55" s="969">
        <f t="shared" si="5"/>
        <v>4043759</v>
      </c>
      <c r="G55" s="971" t="s">
        <v>990</v>
      </c>
      <c r="H55" s="334">
        <v>600</v>
      </c>
      <c r="I55" s="434">
        <v>600</v>
      </c>
      <c r="J55" s="1159"/>
      <c r="K55" s="434">
        <f t="shared" si="1"/>
        <v>600</v>
      </c>
    </row>
    <row r="56" spans="1:11">
      <c r="A56" s="967" t="s">
        <v>833</v>
      </c>
      <c r="B56" s="57">
        <v>3490841</v>
      </c>
      <c r="C56" s="1565">
        <v>3490841</v>
      </c>
      <c r="D56" s="965"/>
      <c r="E56" s="1566">
        <f t="shared" si="3"/>
        <v>3490841</v>
      </c>
      <c r="G56" s="971" t="s">
        <v>825</v>
      </c>
      <c r="H56" s="334"/>
      <c r="I56" s="434"/>
      <c r="J56" s="1159"/>
      <c r="K56" s="434">
        <f t="shared" si="1"/>
        <v>0</v>
      </c>
    </row>
    <row r="57" spans="1:11" ht="25.5">
      <c r="A57" s="967" t="s">
        <v>834</v>
      </c>
      <c r="B57" s="57">
        <v>514350</v>
      </c>
      <c r="C57" s="57">
        <v>552393</v>
      </c>
      <c r="D57" s="972"/>
      <c r="E57" s="966">
        <f t="shared" si="3"/>
        <v>552393</v>
      </c>
      <c r="G57" s="971" t="s">
        <v>968</v>
      </c>
      <c r="H57" s="334">
        <v>317144</v>
      </c>
      <c r="I57" s="434">
        <v>317144</v>
      </c>
      <c r="J57" s="1159"/>
      <c r="K57" s="434">
        <f t="shared" si="1"/>
        <v>317144</v>
      </c>
    </row>
    <row r="58" spans="1:11" ht="25.5">
      <c r="A58" s="971" t="s">
        <v>557</v>
      </c>
      <c r="B58" s="57">
        <v>525</v>
      </c>
      <c r="C58" s="966">
        <v>525</v>
      </c>
      <c r="D58" s="965"/>
      <c r="E58" s="1566">
        <f t="shared" si="3"/>
        <v>525</v>
      </c>
      <c r="G58" s="971" t="s">
        <v>969</v>
      </c>
      <c r="H58" s="334">
        <v>52416</v>
      </c>
      <c r="I58" s="434">
        <v>59416</v>
      </c>
      <c r="J58" s="1159"/>
      <c r="K58" s="434">
        <f t="shared" si="1"/>
        <v>59416</v>
      </c>
    </row>
    <row r="59" spans="1:11" ht="25.5">
      <c r="A59" s="967"/>
      <c r="B59" s="57"/>
      <c r="C59" s="966"/>
      <c r="D59" s="965"/>
      <c r="E59" s="1566">
        <f t="shared" si="3"/>
        <v>0</v>
      </c>
      <c r="G59" s="971" t="s">
        <v>971</v>
      </c>
      <c r="H59" s="334">
        <v>231869</v>
      </c>
      <c r="I59" s="434">
        <v>231869</v>
      </c>
      <c r="J59" s="1159">
        <v>9400</v>
      </c>
      <c r="K59" s="434">
        <f t="shared" si="1"/>
        <v>241269</v>
      </c>
    </row>
    <row r="60" spans="1:11" ht="25.5">
      <c r="A60" s="967"/>
      <c r="B60" s="57"/>
      <c r="C60" s="966"/>
      <c r="D60" s="965"/>
      <c r="E60" s="1566">
        <f t="shared" si="3"/>
        <v>0</v>
      </c>
      <c r="G60" s="971" t="s">
        <v>970</v>
      </c>
      <c r="H60" s="334">
        <v>40000</v>
      </c>
      <c r="I60" s="434">
        <v>40000</v>
      </c>
      <c r="J60" s="1159"/>
      <c r="K60" s="434">
        <f t="shared" si="1"/>
        <v>40000</v>
      </c>
    </row>
    <row r="61" spans="1:11" ht="25.5">
      <c r="A61" s="967"/>
      <c r="B61" s="57"/>
      <c r="C61" s="969"/>
      <c r="D61" s="1686"/>
      <c r="E61" s="973">
        <f t="shared" si="0"/>
        <v>0</v>
      </c>
      <c r="G61" s="971" t="s">
        <v>972</v>
      </c>
      <c r="H61" s="334">
        <v>12181</v>
      </c>
      <c r="I61" s="434">
        <v>12691</v>
      </c>
      <c r="J61" s="1159"/>
      <c r="K61" s="434">
        <f t="shared" si="1"/>
        <v>12691</v>
      </c>
    </row>
    <row r="62" spans="1:11">
      <c r="A62" s="967"/>
      <c r="B62" s="57"/>
      <c r="C62" s="57"/>
      <c r="D62" s="1686"/>
      <c r="E62" s="966">
        <f t="shared" si="0"/>
        <v>0</v>
      </c>
      <c r="G62" s="971" t="s">
        <v>973</v>
      </c>
      <c r="H62" s="334">
        <v>470920</v>
      </c>
      <c r="I62" s="434">
        <v>470920</v>
      </c>
      <c r="J62" s="1159"/>
      <c r="K62" s="434">
        <f t="shared" si="1"/>
        <v>470920</v>
      </c>
    </row>
    <row r="63" spans="1:11" ht="25.5">
      <c r="A63" s="974" t="s">
        <v>82</v>
      </c>
      <c r="B63" s="57"/>
      <c r="C63" s="973"/>
      <c r="D63" s="1412"/>
      <c r="E63" s="973">
        <f t="shared" si="0"/>
        <v>0</v>
      </c>
      <c r="G63" s="971" t="s">
        <v>974</v>
      </c>
      <c r="H63" s="334">
        <v>82586</v>
      </c>
      <c r="I63" s="434">
        <v>142586</v>
      </c>
      <c r="J63" s="429"/>
      <c r="K63" s="434">
        <f t="shared" si="1"/>
        <v>142586</v>
      </c>
    </row>
    <row r="64" spans="1:11" ht="25.5">
      <c r="A64" s="978"/>
      <c r="B64" s="57"/>
      <c r="C64" s="965"/>
      <c r="D64" s="965"/>
      <c r="E64" s="966">
        <f t="shared" si="0"/>
        <v>0</v>
      </c>
      <c r="G64" s="971" t="s">
        <v>975</v>
      </c>
      <c r="H64" s="334">
        <v>122128</v>
      </c>
      <c r="I64" s="434">
        <v>122128</v>
      </c>
      <c r="J64" s="1159"/>
      <c r="K64" s="434">
        <f t="shared" si="1"/>
        <v>122128</v>
      </c>
    </row>
    <row r="65" spans="1:11" ht="25.5">
      <c r="A65" s="978"/>
      <c r="B65" s="976"/>
      <c r="C65" s="969"/>
      <c r="D65" s="1412"/>
      <c r="E65" s="973"/>
      <c r="G65" s="971" t="s">
        <v>976</v>
      </c>
      <c r="H65" s="334">
        <v>41489</v>
      </c>
      <c r="I65" s="434">
        <v>41489</v>
      </c>
      <c r="J65" s="1159"/>
      <c r="K65" s="434">
        <f t="shared" si="1"/>
        <v>41489</v>
      </c>
    </row>
    <row r="66" spans="1:11" ht="25.5">
      <c r="A66" s="1167"/>
      <c r="B66" s="178"/>
      <c r="C66" s="965"/>
      <c r="D66" s="965"/>
      <c r="E66" s="966">
        <f t="shared" si="0"/>
        <v>0</v>
      </c>
      <c r="G66" s="971" t="s">
        <v>977</v>
      </c>
      <c r="H66" s="334">
        <v>83137</v>
      </c>
      <c r="I66" s="434">
        <v>83137</v>
      </c>
      <c r="J66" s="1159"/>
      <c r="K66" s="434">
        <f t="shared" si="1"/>
        <v>83137</v>
      </c>
    </row>
    <row r="67" spans="1:11" ht="13.5" thickBot="1">
      <c r="A67" s="980" t="s">
        <v>475</v>
      </c>
      <c r="B67" s="84"/>
      <c r="C67" s="965"/>
      <c r="D67" s="965"/>
      <c r="E67" s="966">
        <f t="shared" si="0"/>
        <v>0</v>
      </c>
      <c r="G67" s="971" t="s">
        <v>1078</v>
      </c>
      <c r="H67" s="334"/>
      <c r="I67" s="434">
        <v>12700</v>
      </c>
      <c r="J67" s="1159"/>
      <c r="K67" s="434">
        <f t="shared" si="1"/>
        <v>12700</v>
      </c>
    </row>
    <row r="68" spans="1:11" ht="13.5" thickBot="1">
      <c r="A68" s="982" t="s">
        <v>502</v>
      </c>
      <c r="B68" s="331">
        <f>B8+B20+B25+B47+B51+B53+B55+B64+B65+B67</f>
        <v>4374210</v>
      </c>
      <c r="C68" s="331">
        <f>C8+C20+C25+C47+C51+C53+C54+C55+C64+C65+C67</f>
        <v>4571545</v>
      </c>
      <c r="D68" s="331">
        <f>D8+D20+D25+D47+D51+D53+D54+D55+D64+D65+D67</f>
        <v>14494</v>
      </c>
      <c r="E68" s="331">
        <f>E8+E20+E25+E47+E51+E53+E54+E55+E64+E65+E67</f>
        <v>4586039</v>
      </c>
      <c r="G68" s="971" t="s">
        <v>945</v>
      </c>
      <c r="H68" s="334">
        <v>214500</v>
      </c>
      <c r="I68" s="434">
        <v>214500</v>
      </c>
      <c r="J68" s="1159"/>
      <c r="K68" s="434">
        <f t="shared" si="1"/>
        <v>214500</v>
      </c>
    </row>
    <row r="69" spans="1:11" ht="26.25" thickBot="1">
      <c r="A69" s="984" t="s">
        <v>514</v>
      </c>
      <c r="B69" s="985" t="str">
        <f>IF(((H124-B68)&gt;0),H124-B68,"----")</f>
        <v>----</v>
      </c>
      <c r="C69" s="1862"/>
      <c r="D69" s="1862"/>
      <c r="E69" s="1863">
        <f t="shared" si="0"/>
        <v>0</v>
      </c>
      <c r="G69" s="971" t="s">
        <v>978</v>
      </c>
      <c r="H69" s="334">
        <v>13479</v>
      </c>
      <c r="I69" s="434">
        <v>13479</v>
      </c>
      <c r="J69" s="1159"/>
      <c r="K69" s="434">
        <f t="shared" si="1"/>
        <v>13479</v>
      </c>
    </row>
    <row r="70" spans="1:11" ht="15" thickBot="1">
      <c r="A70" s="987" t="s">
        <v>505</v>
      </c>
      <c r="B70" s="1864">
        <f>SUM(B68:B69)</f>
        <v>4374210</v>
      </c>
      <c r="C70" s="1864">
        <f t="shared" ref="C70:E70" si="6">SUM(C68:C69)</f>
        <v>4571545</v>
      </c>
      <c r="D70" s="1864">
        <f t="shared" si="6"/>
        <v>14494</v>
      </c>
      <c r="E70" s="1864">
        <f t="shared" si="6"/>
        <v>4586039</v>
      </c>
      <c r="G70" s="971" t="s">
        <v>994</v>
      </c>
      <c r="H70" s="334">
        <v>2063492</v>
      </c>
      <c r="I70" s="434">
        <v>2063492</v>
      </c>
      <c r="J70" s="1159"/>
      <c r="K70" s="434">
        <f t="shared" si="1"/>
        <v>2063492</v>
      </c>
    </row>
    <row r="71" spans="1:11">
      <c r="C71" s="1865"/>
      <c r="D71" s="1865"/>
      <c r="E71" s="1865"/>
      <c r="G71" s="971" t="s">
        <v>55</v>
      </c>
      <c r="H71" s="334">
        <v>3076</v>
      </c>
      <c r="I71" s="434">
        <v>3076</v>
      </c>
      <c r="J71" s="1159"/>
      <c r="K71" s="434">
        <f t="shared" si="1"/>
        <v>3076</v>
      </c>
    </row>
    <row r="72" spans="1:11">
      <c r="C72" s="1866"/>
      <c r="D72" s="1866"/>
      <c r="E72" s="1679"/>
      <c r="G72" s="971" t="s">
        <v>982</v>
      </c>
      <c r="H72" s="334">
        <v>10000</v>
      </c>
      <c r="I72" s="434">
        <v>8500</v>
      </c>
      <c r="J72" s="1159"/>
      <c r="K72" s="434">
        <f t="shared" si="1"/>
        <v>8500</v>
      </c>
    </row>
    <row r="73" spans="1:11">
      <c r="C73" s="1866"/>
      <c r="D73" s="1866"/>
      <c r="E73" s="1679"/>
      <c r="G73" s="971" t="s">
        <v>983</v>
      </c>
      <c r="H73" s="334">
        <v>12000</v>
      </c>
      <c r="I73" s="434">
        <v>12000</v>
      </c>
      <c r="J73" s="1159"/>
      <c r="K73" s="434">
        <f t="shared" si="1"/>
        <v>12000</v>
      </c>
    </row>
    <row r="74" spans="1:11">
      <c r="C74" s="1867"/>
      <c r="D74" s="1867"/>
      <c r="E74" s="1677"/>
      <c r="G74" s="971" t="s">
        <v>984</v>
      </c>
      <c r="H74" s="334">
        <v>10000</v>
      </c>
      <c r="I74" s="434">
        <v>10000</v>
      </c>
      <c r="J74" s="1159"/>
      <c r="K74" s="434">
        <f t="shared" si="1"/>
        <v>10000</v>
      </c>
    </row>
    <row r="75" spans="1:11">
      <c r="C75" s="1866"/>
      <c r="D75" s="1866"/>
      <c r="E75" s="1679"/>
      <c r="G75" s="971" t="s">
        <v>985</v>
      </c>
      <c r="H75" s="334">
        <v>10000</v>
      </c>
      <c r="I75" s="434">
        <v>10000</v>
      </c>
      <c r="J75" s="1159"/>
      <c r="K75" s="434">
        <f t="shared" si="1"/>
        <v>10000</v>
      </c>
    </row>
    <row r="76" spans="1:11">
      <c r="C76" s="1866"/>
      <c r="D76" s="1866"/>
      <c r="E76" s="1679"/>
      <c r="G76" s="971" t="s">
        <v>986</v>
      </c>
      <c r="H76" s="334">
        <v>300</v>
      </c>
      <c r="I76" s="434">
        <v>300</v>
      </c>
      <c r="J76" s="239"/>
      <c r="K76" s="434">
        <f t="shared" si="1"/>
        <v>300</v>
      </c>
    </row>
    <row r="77" spans="1:11">
      <c r="C77" s="1866"/>
      <c r="D77" s="1866"/>
      <c r="E77" s="1679"/>
      <c r="G77" s="971" t="s">
        <v>987</v>
      </c>
      <c r="H77" s="334">
        <v>300</v>
      </c>
      <c r="I77" s="434">
        <v>300</v>
      </c>
      <c r="J77" s="604">
        <v>100</v>
      </c>
      <c r="K77" s="434">
        <f t="shared" si="1"/>
        <v>400</v>
      </c>
    </row>
    <row r="78" spans="1:11">
      <c r="C78" s="1868"/>
      <c r="D78" s="1868"/>
      <c r="E78" s="1677"/>
      <c r="G78" s="1601" t="s">
        <v>1061</v>
      </c>
      <c r="H78" s="334"/>
      <c r="I78" s="434">
        <v>18258</v>
      </c>
      <c r="J78" s="604"/>
      <c r="K78" s="434">
        <f t="shared" si="1"/>
        <v>18258</v>
      </c>
    </row>
    <row r="79" spans="1:11">
      <c r="C79" s="1866"/>
      <c r="D79" s="1866"/>
      <c r="E79" s="1679"/>
      <c r="G79" s="971" t="s">
        <v>1057</v>
      </c>
      <c r="H79" s="334"/>
      <c r="I79" s="434">
        <v>1300</v>
      </c>
      <c r="J79" s="604"/>
      <c r="K79" s="434">
        <f t="shared" si="1"/>
        <v>1300</v>
      </c>
    </row>
    <row r="80" spans="1:11">
      <c r="C80" s="1866"/>
      <c r="D80" s="1866"/>
      <c r="E80" s="1679"/>
      <c r="G80" s="967" t="s">
        <v>988</v>
      </c>
      <c r="H80" s="334">
        <v>2000</v>
      </c>
      <c r="I80" s="434">
        <v>2800</v>
      </c>
      <c r="J80" s="604"/>
      <c r="K80" s="434">
        <f t="shared" si="1"/>
        <v>2800</v>
      </c>
    </row>
    <row r="81" spans="3:11">
      <c r="C81" s="1869"/>
      <c r="D81" s="1869"/>
      <c r="E81" s="1677"/>
      <c r="G81" s="977" t="s">
        <v>69</v>
      </c>
      <c r="H81" s="969">
        <f>SUM(H82:H92)</f>
        <v>82400</v>
      </c>
      <c r="I81" s="969">
        <f t="shared" ref="I81:J81" si="7">SUM(I82:I92)</f>
        <v>142750</v>
      </c>
      <c r="J81" s="969">
        <f t="shared" si="7"/>
        <v>0</v>
      </c>
      <c r="K81" s="1531">
        <f t="shared" si="1"/>
        <v>142750</v>
      </c>
    </row>
    <row r="82" spans="3:11">
      <c r="C82" s="1673"/>
      <c r="D82" s="1673"/>
      <c r="E82" s="1678"/>
      <c r="G82" s="971" t="s">
        <v>548</v>
      </c>
      <c r="H82" s="57">
        <v>25400</v>
      </c>
      <c r="I82" s="434">
        <v>25400</v>
      </c>
      <c r="J82" s="610"/>
      <c r="K82" s="434">
        <f t="shared" si="1"/>
        <v>25400</v>
      </c>
    </row>
    <row r="83" spans="3:11">
      <c r="C83" s="1674"/>
      <c r="D83" s="1674"/>
      <c r="E83" s="1677"/>
      <c r="G83" s="971" t="s">
        <v>963</v>
      </c>
      <c r="H83" s="57">
        <v>5000</v>
      </c>
      <c r="I83" s="434">
        <v>5000</v>
      </c>
      <c r="J83" s="610"/>
      <c r="K83" s="434">
        <f t="shared" si="1"/>
        <v>5000</v>
      </c>
    </row>
    <row r="84" spans="3:11">
      <c r="C84" s="1675"/>
      <c r="D84" s="1675"/>
      <c r="E84" s="1679"/>
      <c r="G84" s="971" t="s">
        <v>957</v>
      </c>
      <c r="H84" s="57">
        <v>40000</v>
      </c>
      <c r="I84" s="434">
        <v>41500</v>
      </c>
      <c r="J84" s="610"/>
      <c r="K84" s="434">
        <f t="shared" si="1"/>
        <v>41500</v>
      </c>
    </row>
    <row r="85" spans="3:11">
      <c r="C85" s="1675"/>
      <c r="D85" s="1675"/>
      <c r="E85" s="1679"/>
      <c r="G85" s="971" t="s">
        <v>1010</v>
      </c>
      <c r="H85" s="57"/>
      <c r="I85" s="434">
        <v>1200</v>
      </c>
      <c r="J85" s="610"/>
      <c r="K85" s="434">
        <f t="shared" si="1"/>
        <v>1200</v>
      </c>
    </row>
    <row r="86" spans="3:11">
      <c r="C86" s="1675"/>
      <c r="D86" s="1675"/>
      <c r="E86" s="1679"/>
      <c r="G86" s="971" t="s">
        <v>1051</v>
      </c>
      <c r="H86" s="57"/>
      <c r="I86" s="434">
        <v>1350</v>
      </c>
      <c r="J86" s="610"/>
      <c r="K86" s="434">
        <f t="shared" si="1"/>
        <v>1350</v>
      </c>
    </row>
    <row r="87" spans="3:11">
      <c r="C87" s="1673"/>
      <c r="D87" s="1675"/>
      <c r="E87" s="1679"/>
      <c r="G87" s="971" t="s">
        <v>989</v>
      </c>
      <c r="H87" s="57">
        <v>12000</v>
      </c>
      <c r="I87" s="434">
        <v>22500</v>
      </c>
      <c r="J87" s="610"/>
      <c r="K87" s="434">
        <f t="shared" si="1"/>
        <v>22500</v>
      </c>
    </row>
    <row r="88" spans="3:11">
      <c r="C88" s="1675"/>
      <c r="D88" s="1675"/>
      <c r="E88" s="1679"/>
      <c r="G88" s="971" t="s">
        <v>1069</v>
      </c>
      <c r="H88" s="57"/>
      <c r="I88" s="434">
        <v>40000</v>
      </c>
      <c r="J88" s="610"/>
      <c r="K88" s="434">
        <f t="shared" si="1"/>
        <v>40000</v>
      </c>
    </row>
    <row r="89" spans="3:11">
      <c r="C89" s="1676"/>
      <c r="D89" s="1674"/>
      <c r="E89" s="1680"/>
      <c r="G89" s="1543"/>
      <c r="H89" s="57"/>
      <c r="I89" s="434"/>
      <c r="J89" s="610"/>
      <c r="K89" s="434">
        <f t="shared" si="1"/>
        <v>0</v>
      </c>
    </row>
    <row r="90" spans="3:11">
      <c r="C90" s="1673"/>
      <c r="D90" s="1675"/>
      <c r="E90" s="1679"/>
      <c r="G90" s="971"/>
      <c r="H90" s="57"/>
      <c r="I90" s="434"/>
      <c r="J90" s="610"/>
      <c r="K90" s="434">
        <f t="shared" si="1"/>
        <v>0</v>
      </c>
    </row>
    <row r="91" spans="3:11">
      <c r="C91" s="1675"/>
      <c r="D91" s="1675"/>
      <c r="E91" s="1679"/>
      <c r="G91" s="971" t="s">
        <v>1064</v>
      </c>
      <c r="H91" s="57"/>
      <c r="I91" s="434">
        <v>3600</v>
      </c>
      <c r="J91" s="610"/>
      <c r="K91" s="434">
        <f t="shared" si="1"/>
        <v>3600</v>
      </c>
    </row>
    <row r="92" spans="3:11">
      <c r="C92" s="1675"/>
      <c r="D92" s="1675"/>
      <c r="E92" s="1679"/>
      <c r="G92" s="967" t="s">
        <v>1055</v>
      </c>
      <c r="H92" s="57"/>
      <c r="I92" s="434">
        <v>2200</v>
      </c>
      <c r="J92" s="604"/>
      <c r="K92" s="434">
        <f t="shared" si="1"/>
        <v>2200</v>
      </c>
    </row>
    <row r="93" spans="3:11" ht="25.5">
      <c r="C93" s="1676"/>
      <c r="D93" s="1675"/>
      <c r="E93" s="1680"/>
      <c r="G93" s="977" t="s">
        <v>724</v>
      </c>
      <c r="H93" s="969">
        <f>SUM(H94:H104)</f>
        <v>25250</v>
      </c>
      <c r="I93" s="969">
        <f>SUM(I94:I104)</f>
        <v>60492</v>
      </c>
      <c r="J93" s="969">
        <f>SUM(J94:J104)</f>
        <v>0</v>
      </c>
      <c r="K93" s="1531">
        <f t="shared" si="1"/>
        <v>60492</v>
      </c>
    </row>
    <row r="94" spans="3:11">
      <c r="C94" s="1675"/>
      <c r="D94" s="1675"/>
      <c r="E94" s="1679"/>
      <c r="G94" s="971" t="s">
        <v>59</v>
      </c>
      <c r="H94" s="57">
        <v>5000</v>
      </c>
      <c r="I94" s="57">
        <v>10000</v>
      </c>
      <c r="J94" s="429"/>
      <c r="K94" s="434">
        <f t="shared" si="1"/>
        <v>10000</v>
      </c>
    </row>
    <row r="95" spans="3:11">
      <c r="C95" s="1675"/>
      <c r="D95" s="1675"/>
      <c r="E95" s="1679"/>
      <c r="G95" s="971" t="s">
        <v>1005</v>
      </c>
      <c r="H95" s="57"/>
      <c r="I95" s="57">
        <v>1000</v>
      </c>
      <c r="J95" s="1159"/>
      <c r="K95" s="434">
        <f t="shared" si="1"/>
        <v>1000</v>
      </c>
    </row>
    <row r="96" spans="3:11">
      <c r="C96" s="1675"/>
      <c r="D96" s="1675"/>
      <c r="E96" s="1679"/>
      <c r="G96" s="967" t="s">
        <v>991</v>
      </c>
      <c r="H96" s="57">
        <v>19250</v>
      </c>
      <c r="I96" s="57">
        <v>992</v>
      </c>
      <c r="J96" s="1159"/>
      <c r="K96" s="434">
        <f t="shared" si="1"/>
        <v>992</v>
      </c>
    </row>
    <row r="97" spans="3:12" ht="22.5" customHeight="1">
      <c r="C97" s="1675"/>
      <c r="D97" s="1675"/>
      <c r="E97" s="1679"/>
      <c r="G97" s="971" t="s">
        <v>450</v>
      </c>
      <c r="H97" s="57">
        <v>1000</v>
      </c>
      <c r="I97" s="57">
        <v>1000</v>
      </c>
      <c r="J97" s="1159"/>
      <c r="K97" s="434">
        <f t="shared" si="1"/>
        <v>1000</v>
      </c>
    </row>
    <row r="98" spans="3:12" ht="23.25" customHeight="1">
      <c r="C98" s="1675"/>
      <c r="D98" s="1675"/>
      <c r="E98" s="1679"/>
      <c r="G98" s="971" t="s">
        <v>1060</v>
      </c>
      <c r="H98" s="57"/>
      <c r="I98" s="57">
        <v>1000</v>
      </c>
      <c r="J98" s="1159"/>
      <c r="K98" s="434">
        <f t="shared" si="1"/>
        <v>1000</v>
      </c>
    </row>
    <row r="99" spans="3:12">
      <c r="C99" s="1675"/>
      <c r="D99" s="1675"/>
      <c r="E99" s="1679"/>
      <c r="G99" s="1601" t="s">
        <v>996</v>
      </c>
      <c r="H99" s="57"/>
      <c r="I99" s="57">
        <v>15000</v>
      </c>
      <c r="J99" s="1159"/>
      <c r="K99" s="434">
        <f t="shared" si="1"/>
        <v>15000</v>
      </c>
    </row>
    <row r="100" spans="3:12">
      <c r="C100" s="1675"/>
      <c r="D100" s="1675"/>
      <c r="E100" s="1679"/>
      <c r="G100" s="1601" t="s">
        <v>1079</v>
      </c>
      <c r="H100" s="57"/>
      <c r="I100" s="57">
        <v>3000</v>
      </c>
      <c r="J100" s="1159"/>
      <c r="K100" s="434">
        <f t="shared" si="1"/>
        <v>3000</v>
      </c>
    </row>
    <row r="101" spans="3:12" ht="25.5">
      <c r="C101" s="1005"/>
      <c r="D101" s="1005"/>
      <c r="E101" s="1681"/>
      <c r="G101" s="971" t="s">
        <v>1063</v>
      </c>
      <c r="H101" s="57"/>
      <c r="I101" s="57">
        <v>2000</v>
      </c>
      <c r="J101" s="1159"/>
      <c r="K101" s="434">
        <f t="shared" si="1"/>
        <v>2000</v>
      </c>
    </row>
    <row r="102" spans="3:12">
      <c r="C102" s="1555"/>
      <c r="D102" s="1555"/>
      <c r="E102" s="1672"/>
      <c r="G102" s="971" t="s">
        <v>1047</v>
      </c>
      <c r="H102" s="57"/>
      <c r="I102" s="57">
        <v>22000</v>
      </c>
      <c r="J102" s="1159"/>
      <c r="K102" s="434">
        <f t="shared" si="1"/>
        <v>22000</v>
      </c>
    </row>
    <row r="103" spans="3:12">
      <c r="C103" s="700"/>
      <c r="D103" s="700"/>
      <c r="E103" s="1682"/>
      <c r="G103" s="971" t="s">
        <v>1040</v>
      </c>
      <c r="H103" s="57"/>
      <c r="I103" s="57">
        <v>2000</v>
      </c>
      <c r="J103" s="57"/>
      <c r="K103" s="434">
        <f t="shared" si="1"/>
        <v>2000</v>
      </c>
    </row>
    <row r="104" spans="3:12">
      <c r="G104" s="967" t="s">
        <v>1045</v>
      </c>
      <c r="H104" s="334"/>
      <c r="I104" s="334">
        <v>2500</v>
      </c>
      <c r="J104" s="429"/>
      <c r="K104" s="434">
        <f t="shared" si="1"/>
        <v>2500</v>
      </c>
    </row>
    <row r="105" spans="3:12" ht="25.5">
      <c r="G105" s="977" t="s">
        <v>725</v>
      </c>
      <c r="H105" s="969">
        <f>SUM(H106)</f>
        <v>0</v>
      </c>
      <c r="I105" s="969">
        <f>SUM(I106)</f>
        <v>20000</v>
      </c>
      <c r="J105" s="969">
        <f>J106</f>
        <v>0</v>
      </c>
      <c r="K105" s="1531">
        <f t="shared" si="1"/>
        <v>20000</v>
      </c>
    </row>
    <row r="106" spans="3:12">
      <c r="G106" s="971" t="s">
        <v>1041</v>
      </c>
      <c r="H106" s="969"/>
      <c r="I106" s="57">
        <v>20000</v>
      </c>
      <c r="J106" s="57"/>
      <c r="K106" s="434">
        <f t="shared" si="1"/>
        <v>20000</v>
      </c>
    </row>
    <row r="107" spans="3:12">
      <c r="G107" s="977" t="s">
        <v>180</v>
      </c>
      <c r="H107" s="969">
        <f>H108+H110</f>
        <v>15000</v>
      </c>
      <c r="I107" s="969">
        <f>I108+I109</f>
        <v>34000</v>
      </c>
      <c r="J107" s="969">
        <f>J108+J110+J109</f>
        <v>0</v>
      </c>
      <c r="K107" s="1531">
        <f t="shared" si="1"/>
        <v>34000</v>
      </c>
    </row>
    <row r="108" spans="3:12">
      <c r="G108" s="971" t="s">
        <v>40</v>
      </c>
      <c r="H108" s="57">
        <v>15000</v>
      </c>
      <c r="I108" s="57">
        <v>21000</v>
      </c>
      <c r="J108" s="1159"/>
      <c r="K108" s="434">
        <f t="shared" si="1"/>
        <v>21000</v>
      </c>
      <c r="L108" s="969">
        <f t="shared" ref="I108:L118" si="8">SUM(L109:L110)</f>
        <v>0</v>
      </c>
    </row>
    <row r="109" spans="3:12">
      <c r="G109" s="971" t="s">
        <v>1065</v>
      </c>
      <c r="H109" s="57"/>
      <c r="I109" s="57">
        <v>13000</v>
      </c>
      <c r="J109" s="1159"/>
      <c r="K109" s="434">
        <f t="shared" si="1"/>
        <v>13000</v>
      </c>
    </row>
    <row r="110" spans="3:12">
      <c r="G110" s="971" t="s">
        <v>774</v>
      </c>
      <c r="H110" s="57"/>
      <c r="I110" s="57"/>
      <c r="J110" s="1159"/>
      <c r="K110" s="434">
        <f t="shared" si="1"/>
        <v>0</v>
      </c>
    </row>
    <row r="111" spans="3:12">
      <c r="G111" s="979" t="s">
        <v>512</v>
      </c>
      <c r="H111" s="969"/>
      <c r="I111" s="57"/>
      <c r="J111" s="1159"/>
      <c r="K111" s="434">
        <f t="shared" si="1"/>
        <v>0</v>
      </c>
    </row>
    <row r="112" spans="3:12">
      <c r="G112" s="750" t="s">
        <v>273</v>
      </c>
      <c r="H112" s="57"/>
      <c r="I112" s="57"/>
      <c r="J112" s="1159"/>
      <c r="K112" s="434">
        <f t="shared" si="1"/>
        <v>0</v>
      </c>
    </row>
    <row r="113" spans="7:11">
      <c r="G113" s="967" t="s">
        <v>81</v>
      </c>
      <c r="H113" s="57"/>
      <c r="I113" s="434"/>
      <c r="J113" s="1159"/>
      <c r="K113" s="434">
        <f t="shared" si="1"/>
        <v>0</v>
      </c>
    </row>
    <row r="114" spans="7:11">
      <c r="G114" s="979" t="s">
        <v>390</v>
      </c>
      <c r="H114" s="969">
        <f>SUM(H116:H116)</f>
        <v>0</v>
      </c>
      <c r="I114" s="434"/>
      <c r="J114" s="1159"/>
      <c r="K114" s="434">
        <f t="shared" si="1"/>
        <v>0</v>
      </c>
    </row>
    <row r="115" spans="7:11">
      <c r="G115" s="971"/>
      <c r="H115" s="969"/>
      <c r="I115" s="969"/>
      <c r="J115" s="969">
        <f>SUM(J116:J122)</f>
        <v>0</v>
      </c>
      <c r="K115" s="434">
        <f t="shared" si="1"/>
        <v>0</v>
      </c>
    </row>
    <row r="116" spans="7:11">
      <c r="G116" s="971"/>
      <c r="H116" s="57"/>
      <c r="I116" s="434"/>
      <c r="J116" s="1159"/>
      <c r="K116" s="434">
        <f t="shared" si="1"/>
        <v>0</v>
      </c>
    </row>
    <row r="117" spans="7:11">
      <c r="G117" s="979" t="s">
        <v>513</v>
      </c>
      <c r="H117" s="57"/>
      <c r="I117" s="434"/>
      <c r="J117" s="1159"/>
      <c r="K117" s="434">
        <f t="shared" si="1"/>
        <v>0</v>
      </c>
    </row>
    <row r="118" spans="7:11">
      <c r="G118" s="979" t="s">
        <v>261</v>
      </c>
      <c r="H118" s="969">
        <f>SUM(H119:H120)</f>
        <v>8365</v>
      </c>
      <c r="I118" s="969">
        <f t="shared" si="8"/>
        <v>8365</v>
      </c>
      <c r="J118" s="969">
        <f t="shared" si="8"/>
        <v>0</v>
      </c>
      <c r="K118" s="1531">
        <f t="shared" si="1"/>
        <v>8365</v>
      </c>
    </row>
    <row r="119" spans="7:11">
      <c r="G119" s="964" t="s">
        <v>992</v>
      </c>
      <c r="H119" s="178">
        <v>6907</v>
      </c>
      <c r="I119" s="434">
        <v>6907</v>
      </c>
      <c r="J119" s="1159"/>
      <c r="K119" s="434">
        <f t="shared" si="1"/>
        <v>6907</v>
      </c>
    </row>
    <row r="120" spans="7:11">
      <c r="G120" s="971" t="s">
        <v>993</v>
      </c>
      <c r="H120" s="178">
        <v>1458</v>
      </c>
      <c r="I120" s="434">
        <v>1458</v>
      </c>
      <c r="J120" s="1159"/>
      <c r="K120" s="434">
        <f t="shared" si="1"/>
        <v>1458</v>
      </c>
    </row>
    <row r="121" spans="7:11">
      <c r="G121" s="1656" t="s">
        <v>651</v>
      </c>
      <c r="H121" s="178"/>
      <c r="I121" s="434"/>
      <c r="J121" s="1159"/>
      <c r="K121" s="434">
        <f t="shared" si="1"/>
        <v>0</v>
      </c>
    </row>
    <row r="122" spans="7:11" ht="25.5">
      <c r="G122" s="1656" t="s">
        <v>837</v>
      </c>
      <c r="H122" s="178"/>
      <c r="I122" s="434"/>
      <c r="J122" s="1159"/>
      <c r="K122" s="434">
        <f t="shared" si="1"/>
        <v>0</v>
      </c>
    </row>
    <row r="123" spans="7:11" ht="13.5" thickBot="1">
      <c r="G123" s="981" t="s">
        <v>553</v>
      </c>
      <c r="H123" s="84"/>
      <c r="I123" s="434"/>
      <c r="J123" s="1159"/>
      <c r="K123" s="434">
        <f t="shared" si="1"/>
        <v>0</v>
      </c>
    </row>
    <row r="124" spans="7:11" ht="13.5" thickBot="1">
      <c r="G124" s="983" t="s">
        <v>502</v>
      </c>
      <c r="H124" s="331">
        <f>H8+H81+H93+H105+H107+H111+H114+H118+H121+H122+H123</f>
        <v>4374210</v>
      </c>
      <c r="I124" s="331">
        <f>I8+I81+I93+I105+I107+I111+I114+I118+I121+I122+I123</f>
        <v>4571545</v>
      </c>
      <c r="J124" s="331">
        <f>J8+J81+J93+J105+J107+J111+J114+J118+J121+J122+J123</f>
        <v>14494</v>
      </c>
      <c r="K124" s="331">
        <f>K8+K81+K93+K105+K107+K111+K114+K118+K121+K122+K123</f>
        <v>4586039</v>
      </c>
    </row>
    <row r="125" spans="7:11" ht="15" thickBot="1">
      <c r="G125" s="986"/>
      <c r="H125" s="985" t="str">
        <f>IF(((B68-H124)&gt;0),B68-H124,"----")</f>
        <v>----</v>
      </c>
      <c r="I125" s="969"/>
      <c r="J125" s="969"/>
      <c r="K125" s="1531">
        <f t="shared" si="1"/>
        <v>0</v>
      </c>
    </row>
    <row r="126" spans="7:11" ht="13.5" thickBot="1">
      <c r="G126" s="988"/>
      <c r="H126" s="420">
        <f>SUM(H124:H125)</f>
        <v>4374210</v>
      </c>
      <c r="I126" s="420">
        <f t="shared" ref="I126:K126" si="9">SUM(I124:I125)</f>
        <v>4571545</v>
      </c>
      <c r="J126" s="420">
        <f t="shared" si="9"/>
        <v>14494</v>
      </c>
      <c r="K126" s="420">
        <f t="shared" si="9"/>
        <v>4586039</v>
      </c>
    </row>
    <row r="127" spans="7:11">
      <c r="I127" s="1836"/>
      <c r="J127" s="1872"/>
      <c r="K127" s="1873">
        <f t="shared" si="1"/>
        <v>0</v>
      </c>
    </row>
    <row r="128" spans="7:11">
      <c r="I128" s="1867"/>
      <c r="J128" s="1867"/>
      <c r="K128" s="1869">
        <f t="shared" si="1"/>
        <v>0</v>
      </c>
    </row>
    <row r="129" spans="9:11">
      <c r="I129" s="1870"/>
      <c r="J129" s="1871"/>
      <c r="K129" s="1870">
        <f t="shared" si="1"/>
        <v>0</v>
      </c>
    </row>
    <row r="130" spans="9:11">
      <c r="I130" s="1870"/>
      <c r="J130" s="1871"/>
      <c r="K130" s="1870">
        <f t="shared" si="1"/>
        <v>0</v>
      </c>
    </row>
  </sheetData>
  <phoneticPr fontId="0" type="noConversion"/>
  <printOptions horizontalCentered="1"/>
  <pageMargins left="0.39370078740157483" right="0.39370078740157483" top="0.86614173228346458" bottom="0.47244094488188981" header="0.59055118110236227" footer="0"/>
  <pageSetup paperSize="9" scale="75" firstPageNumber="39" orientation="landscape" useFirstPageNumber="1" verticalDpi="300" r:id="rId1"/>
  <headerFooter alignWithMargins="0">
    <oddHeader>&amp;C&amp;R&amp;P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N28"/>
  <sheetViews>
    <sheetView workbookViewId="0">
      <selection activeCell="K2" sqref="K2"/>
    </sheetView>
  </sheetViews>
  <sheetFormatPr defaultColWidth="9.140625" defaultRowHeight="12.75"/>
  <cols>
    <col min="1" max="1" width="45.42578125" style="1697" customWidth="1"/>
    <col min="2" max="2" width="9.140625" style="1697"/>
    <col min="3" max="3" width="15.42578125" style="1697" customWidth="1"/>
    <col min="4" max="4" width="15.7109375" style="1697" customWidth="1"/>
    <col min="5" max="5" width="16.28515625" style="1697" customWidth="1"/>
    <col min="6" max="6" width="14.85546875" style="1697" customWidth="1"/>
    <col min="7" max="7" width="15.42578125" style="1698" customWidth="1"/>
    <col min="8" max="8" width="12.7109375" style="1698" customWidth="1"/>
    <col min="9" max="9" width="11.7109375" style="1698" customWidth="1"/>
    <col min="10" max="10" width="15.42578125" style="1698" customWidth="1"/>
    <col min="11" max="11" width="21.7109375" style="1698" customWidth="1"/>
    <col min="12" max="12" width="11.5703125" style="1698" customWidth="1"/>
    <col min="13" max="13" width="11.7109375" style="1698" customWidth="1"/>
    <col min="14" max="14" width="12.42578125" style="1697" customWidth="1"/>
    <col min="15" max="16384" width="9.140625" style="1697"/>
  </cols>
  <sheetData>
    <row r="1" spans="1:14">
      <c r="A1" s="1" t="s">
        <v>422</v>
      </c>
      <c r="B1" s="1"/>
      <c r="C1" s="1"/>
      <c r="D1" s="1"/>
      <c r="E1" s="1"/>
      <c r="K1" s="1900" t="s">
        <v>1080</v>
      </c>
    </row>
    <row r="3" spans="1:14" ht="15.75">
      <c r="A3" s="1928" t="s">
        <v>934</v>
      </c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</row>
    <row r="4" spans="1:14" ht="15.75">
      <c r="A4" s="1776"/>
      <c r="B4" s="1776"/>
      <c r="C4" s="1776"/>
      <c r="D4" s="1776"/>
      <c r="E4" s="1776"/>
      <c r="F4" s="1776"/>
      <c r="G4" s="1699"/>
      <c r="H4" s="1700"/>
      <c r="I4" s="1700"/>
      <c r="J4" s="1700"/>
      <c r="K4" s="1700"/>
    </row>
    <row r="5" spans="1:14" ht="13.5" thickBot="1">
      <c r="B5" s="1701"/>
      <c r="C5" s="1701"/>
      <c r="D5" s="1701"/>
      <c r="L5" s="1700" t="s">
        <v>792</v>
      </c>
      <c r="M5" s="1700"/>
    </row>
    <row r="6" spans="1:14" ht="13.5" thickBot="1">
      <c r="A6" s="1929" t="s">
        <v>793</v>
      </c>
      <c r="B6" s="1931" t="s">
        <v>794</v>
      </c>
      <c r="C6" s="1932"/>
      <c r="D6" s="1933"/>
      <c r="E6" s="1790" t="s">
        <v>795</v>
      </c>
      <c r="F6" s="1934" t="s">
        <v>796</v>
      </c>
      <c r="G6" s="1934"/>
      <c r="H6" s="1935"/>
      <c r="I6" s="1936" t="s">
        <v>797</v>
      </c>
      <c r="J6" s="1937"/>
      <c r="K6" s="1938"/>
      <c r="L6" s="1939" t="s">
        <v>798</v>
      </c>
      <c r="M6" s="1941" t="s">
        <v>799</v>
      </c>
      <c r="N6" s="1943" t="s">
        <v>800</v>
      </c>
    </row>
    <row r="7" spans="1:14" ht="51.75" thickBot="1">
      <c r="A7" s="1930"/>
      <c r="B7" s="1702" t="s">
        <v>801</v>
      </c>
      <c r="C7" s="1703" t="s">
        <v>802</v>
      </c>
      <c r="D7" s="1704" t="s">
        <v>534</v>
      </c>
      <c r="E7" s="1705"/>
      <c r="F7" s="1702" t="s">
        <v>803</v>
      </c>
      <c r="G7" s="1703" t="s">
        <v>802</v>
      </c>
      <c r="H7" s="1704" t="s">
        <v>534</v>
      </c>
      <c r="I7" s="1702" t="s">
        <v>804</v>
      </c>
      <c r="J7" s="1703" t="s">
        <v>802</v>
      </c>
      <c r="K7" s="1704" t="s">
        <v>534</v>
      </c>
      <c r="L7" s="1940"/>
      <c r="M7" s="1942"/>
      <c r="N7" s="1944"/>
    </row>
    <row r="8" spans="1:14" ht="24" customHeight="1">
      <c r="A8" s="1706" t="s">
        <v>805</v>
      </c>
      <c r="B8" s="1707"/>
      <c r="C8" s="1708"/>
      <c r="D8" s="1709"/>
      <c r="E8" s="1710"/>
      <c r="F8" s="1791">
        <v>9</v>
      </c>
      <c r="G8" s="1711"/>
      <c r="H8" s="1792">
        <f t="shared" ref="H8:H17" si="0">SUM(F8:G8)</f>
        <v>9</v>
      </c>
      <c r="I8" s="1712"/>
      <c r="J8" s="1713"/>
      <c r="K8" s="1714"/>
      <c r="L8" s="1715">
        <f t="shared" ref="L8:L17" si="1">SUM(D8+E8+H8+K8)</f>
        <v>9</v>
      </c>
      <c r="M8" s="1716"/>
      <c r="N8" s="1793"/>
    </row>
    <row r="9" spans="1:14" ht="24" customHeight="1">
      <c r="A9" s="1741" t="s">
        <v>806</v>
      </c>
      <c r="B9" s="1717"/>
      <c r="C9" s="1718"/>
      <c r="D9" s="1719"/>
      <c r="E9" s="1720"/>
      <c r="F9" s="1794">
        <v>11</v>
      </c>
      <c r="G9" s="1721"/>
      <c r="H9" s="1795">
        <f t="shared" si="0"/>
        <v>11</v>
      </c>
      <c r="I9" s="1712"/>
      <c r="J9" s="1713"/>
      <c r="K9" s="1714"/>
      <c r="L9" s="1715">
        <f t="shared" si="1"/>
        <v>11</v>
      </c>
      <c r="M9" s="1716"/>
      <c r="N9" s="1793"/>
    </row>
    <row r="10" spans="1:14" ht="24" customHeight="1">
      <c r="A10" s="1706" t="s">
        <v>807</v>
      </c>
      <c r="B10" s="1722"/>
      <c r="C10" s="1723"/>
      <c r="D10" s="1724"/>
      <c r="E10" s="1725"/>
      <c r="F10" s="1794">
        <v>6</v>
      </c>
      <c r="G10" s="1721">
        <v>4</v>
      </c>
      <c r="H10" s="1795">
        <f t="shared" si="0"/>
        <v>10</v>
      </c>
      <c r="I10" s="1726"/>
      <c r="J10" s="1713"/>
      <c r="K10" s="1714"/>
      <c r="L10" s="1715">
        <f t="shared" si="1"/>
        <v>10</v>
      </c>
      <c r="M10" s="1716"/>
      <c r="N10" s="1793"/>
    </row>
    <row r="11" spans="1:14" ht="24" customHeight="1">
      <c r="A11" s="1706" t="s">
        <v>808</v>
      </c>
      <c r="B11" s="1717"/>
      <c r="C11" s="1718"/>
      <c r="D11" s="1719"/>
      <c r="E11" s="1720"/>
      <c r="F11" s="1794">
        <v>34</v>
      </c>
      <c r="G11" s="1721">
        <v>2.5</v>
      </c>
      <c r="H11" s="1795">
        <f t="shared" si="0"/>
        <v>36.5</v>
      </c>
      <c r="I11" s="1726"/>
      <c r="J11" s="1713"/>
      <c r="K11" s="1714"/>
      <c r="L11" s="1715">
        <f t="shared" si="1"/>
        <v>36.5</v>
      </c>
      <c r="M11" s="1716"/>
      <c r="N11" s="1793"/>
    </row>
    <row r="12" spans="1:14" ht="24" customHeight="1">
      <c r="A12" s="1706" t="s">
        <v>809</v>
      </c>
      <c r="B12" s="1722"/>
      <c r="C12" s="1727"/>
      <c r="D12" s="1724"/>
      <c r="E12" s="1725"/>
      <c r="F12" s="1794">
        <v>14</v>
      </c>
      <c r="G12" s="1721"/>
      <c r="H12" s="1795">
        <f t="shared" si="0"/>
        <v>14</v>
      </c>
      <c r="I12" s="1726"/>
      <c r="J12" s="1713"/>
      <c r="K12" s="1714"/>
      <c r="L12" s="1715">
        <f t="shared" si="1"/>
        <v>14</v>
      </c>
      <c r="M12" s="1716"/>
      <c r="N12" s="1793"/>
    </row>
    <row r="13" spans="1:14" ht="24" customHeight="1">
      <c r="A13" s="1854" t="s">
        <v>810</v>
      </c>
      <c r="B13" s="1728"/>
      <c r="C13" s="1729"/>
      <c r="D13" s="1730"/>
      <c r="E13" s="1731"/>
      <c r="F13" s="1796"/>
      <c r="G13" s="1732"/>
      <c r="H13" s="1795">
        <f t="shared" si="0"/>
        <v>0</v>
      </c>
      <c r="I13" s="1733"/>
      <c r="J13" s="1734"/>
      <c r="K13" s="1714"/>
      <c r="L13" s="1715">
        <f t="shared" si="1"/>
        <v>0</v>
      </c>
      <c r="M13" s="1735"/>
      <c r="N13" s="1797"/>
    </row>
    <row r="14" spans="1:14" ht="24" customHeight="1">
      <c r="A14" s="1855" t="s">
        <v>811</v>
      </c>
      <c r="B14" s="1728"/>
      <c r="C14" s="1736"/>
      <c r="D14" s="1730"/>
      <c r="E14" s="1737"/>
      <c r="F14" s="1798">
        <v>18</v>
      </c>
      <c r="G14" s="1721"/>
      <c r="H14" s="1795">
        <f t="shared" si="0"/>
        <v>18</v>
      </c>
      <c r="I14" s="1738"/>
      <c r="J14" s="1713"/>
      <c r="K14" s="1714"/>
      <c r="L14" s="1715">
        <f t="shared" si="1"/>
        <v>18</v>
      </c>
      <c r="M14" s="1735"/>
      <c r="N14" s="1799"/>
    </row>
    <row r="15" spans="1:14" ht="24" customHeight="1">
      <c r="A15" s="1855" t="s">
        <v>812</v>
      </c>
      <c r="B15" s="1728"/>
      <c r="C15" s="1736"/>
      <c r="D15" s="1730"/>
      <c r="E15" s="1739"/>
      <c r="F15" s="1798">
        <v>7</v>
      </c>
      <c r="G15" s="1721"/>
      <c r="H15" s="1795">
        <f t="shared" si="0"/>
        <v>7</v>
      </c>
      <c r="I15" s="1738"/>
      <c r="J15" s="1713"/>
      <c r="K15" s="1714"/>
      <c r="L15" s="1715">
        <f t="shared" si="1"/>
        <v>7</v>
      </c>
      <c r="M15" s="1735"/>
      <c r="N15" s="1799"/>
    </row>
    <row r="16" spans="1:14" ht="24" customHeight="1">
      <c r="A16" s="1855" t="s">
        <v>813</v>
      </c>
      <c r="B16" s="1728"/>
      <c r="C16" s="1736"/>
      <c r="D16" s="1730"/>
      <c r="E16" s="1739"/>
      <c r="F16" s="1798"/>
      <c r="G16" s="1721"/>
      <c r="H16" s="1795">
        <f t="shared" si="0"/>
        <v>0</v>
      </c>
      <c r="I16" s="1738"/>
      <c r="J16" s="1713"/>
      <c r="K16" s="1714"/>
      <c r="L16" s="1715">
        <f t="shared" si="1"/>
        <v>0</v>
      </c>
      <c r="M16" s="1735"/>
      <c r="N16" s="1793">
        <v>50</v>
      </c>
    </row>
    <row r="17" spans="1:14" ht="24" customHeight="1" thickBot="1">
      <c r="A17" s="1856" t="s">
        <v>814</v>
      </c>
      <c r="B17" s="1800"/>
      <c r="C17" s="1801"/>
      <c r="D17" s="1802"/>
      <c r="E17" s="1803"/>
      <c r="F17" s="1804">
        <v>17</v>
      </c>
      <c r="G17" s="1805"/>
      <c r="H17" s="1806">
        <f t="shared" si="0"/>
        <v>17</v>
      </c>
      <c r="I17" s="1807"/>
      <c r="J17" s="1808"/>
      <c r="K17" s="1809"/>
      <c r="L17" s="1740">
        <f t="shared" si="1"/>
        <v>17</v>
      </c>
      <c r="M17" s="1810"/>
      <c r="N17" s="1811"/>
    </row>
    <row r="18" spans="1:14" ht="24" customHeight="1" thickBot="1">
      <c r="A18" s="1812" t="s">
        <v>815</v>
      </c>
      <c r="B18" s="1813"/>
      <c r="C18" s="1814"/>
      <c r="D18" s="1815"/>
      <c r="E18" s="1816"/>
      <c r="F18" s="1817">
        <f t="shared" ref="F18:N18" si="2">SUM(F8:F17)</f>
        <v>116</v>
      </c>
      <c r="G18" s="1818">
        <f t="shared" si="2"/>
        <v>6.5</v>
      </c>
      <c r="H18" s="1819">
        <f t="shared" si="2"/>
        <v>122.5</v>
      </c>
      <c r="I18" s="1820">
        <f t="shared" si="2"/>
        <v>0</v>
      </c>
      <c r="J18" s="1818">
        <f t="shared" si="2"/>
        <v>0</v>
      </c>
      <c r="K18" s="1821">
        <f t="shared" si="2"/>
        <v>0</v>
      </c>
      <c r="L18" s="1822">
        <f t="shared" si="2"/>
        <v>122.5</v>
      </c>
      <c r="M18" s="1822">
        <f t="shared" si="2"/>
        <v>0</v>
      </c>
      <c r="N18" s="1823">
        <f t="shared" si="2"/>
        <v>50</v>
      </c>
    </row>
    <row r="19" spans="1:14" ht="24" customHeight="1">
      <c r="A19" s="1841" t="s">
        <v>816</v>
      </c>
      <c r="B19" s="1842"/>
      <c r="C19" s="1843"/>
      <c r="D19" s="1844"/>
      <c r="E19" s="1845"/>
      <c r="F19" s="1796">
        <v>18</v>
      </c>
      <c r="G19" s="1732"/>
      <c r="H19" s="1742">
        <f t="shared" ref="H19:H25" si="3">SUM(F19:G19)</f>
        <v>18</v>
      </c>
      <c r="I19" s="1846"/>
      <c r="J19" s="1847"/>
      <c r="K19" s="1742"/>
      <c r="L19" s="1715">
        <f t="shared" ref="L19:L25" si="4">SUM(D19+E19+H19+K19)</f>
        <v>18</v>
      </c>
      <c r="M19" s="1824"/>
      <c r="N19" s="1797"/>
    </row>
    <row r="20" spans="1:14" ht="24" customHeight="1">
      <c r="A20" s="1741" t="s">
        <v>351</v>
      </c>
      <c r="B20" s="1722"/>
      <c r="C20" s="1723"/>
      <c r="D20" s="1724"/>
      <c r="E20" s="1725"/>
      <c r="F20" s="1794">
        <v>75</v>
      </c>
      <c r="G20" s="1721">
        <v>4</v>
      </c>
      <c r="H20" s="1742">
        <f t="shared" si="3"/>
        <v>79</v>
      </c>
      <c r="I20" s="1848"/>
      <c r="J20" s="1721"/>
      <c r="K20" s="1742"/>
      <c r="L20" s="1715">
        <f t="shared" si="4"/>
        <v>79</v>
      </c>
      <c r="M20" s="1825"/>
      <c r="N20" s="1793"/>
    </row>
    <row r="21" spans="1:14" ht="24" customHeight="1">
      <c r="A21" s="1741" t="s">
        <v>817</v>
      </c>
      <c r="B21" s="1722"/>
      <c r="C21" s="1723"/>
      <c r="D21" s="1724"/>
      <c r="E21" s="1725"/>
      <c r="F21" s="1794">
        <v>12</v>
      </c>
      <c r="G21" s="1721"/>
      <c r="H21" s="1742">
        <f t="shared" si="3"/>
        <v>12</v>
      </c>
      <c r="I21" s="1746"/>
      <c r="J21" s="1721"/>
      <c r="K21" s="1742"/>
      <c r="L21" s="1715">
        <f t="shared" si="4"/>
        <v>12</v>
      </c>
      <c r="M21" s="1849"/>
      <c r="N21" s="1793"/>
    </row>
    <row r="22" spans="1:14" ht="24" customHeight="1">
      <c r="A22" s="1741" t="s">
        <v>818</v>
      </c>
      <c r="B22" s="1722"/>
      <c r="C22" s="1723"/>
      <c r="D22" s="1724"/>
      <c r="E22" s="1725"/>
      <c r="F22" s="1794">
        <v>14</v>
      </c>
      <c r="G22" s="1721"/>
      <c r="H22" s="1742">
        <f t="shared" si="3"/>
        <v>14</v>
      </c>
      <c r="I22" s="1746"/>
      <c r="J22" s="1721"/>
      <c r="K22" s="1742"/>
      <c r="L22" s="1715">
        <f t="shared" si="4"/>
        <v>14</v>
      </c>
      <c r="M22" s="1849"/>
      <c r="N22" s="1793"/>
    </row>
    <row r="23" spans="1:14" ht="24" customHeight="1">
      <c r="A23" s="1741" t="s">
        <v>177</v>
      </c>
      <c r="B23" s="1722"/>
      <c r="C23" s="1723"/>
      <c r="D23" s="1724"/>
      <c r="E23" s="1725"/>
      <c r="F23" s="1794">
        <v>86</v>
      </c>
      <c r="G23" s="1721">
        <v>2.5</v>
      </c>
      <c r="H23" s="1742">
        <f t="shared" si="3"/>
        <v>88.5</v>
      </c>
      <c r="I23" s="1746"/>
      <c r="J23" s="1721"/>
      <c r="K23" s="1742"/>
      <c r="L23" s="1715">
        <f t="shared" si="4"/>
        <v>88.5</v>
      </c>
      <c r="M23" s="1849"/>
      <c r="N23" s="1793"/>
    </row>
    <row r="24" spans="1:14" ht="24" customHeight="1">
      <c r="A24" s="1741" t="s">
        <v>997</v>
      </c>
      <c r="B24" s="1850">
        <v>51</v>
      </c>
      <c r="C24" s="1851">
        <v>0.5</v>
      </c>
      <c r="D24" s="1852">
        <f>SUM(B24:C24)</f>
        <v>51.5</v>
      </c>
      <c r="E24" s="1853"/>
      <c r="F24" s="1794"/>
      <c r="G24" s="1721"/>
      <c r="H24" s="1742">
        <f t="shared" si="3"/>
        <v>0</v>
      </c>
      <c r="I24" s="1746">
        <v>3</v>
      </c>
      <c r="J24" s="1721">
        <v>2.75</v>
      </c>
      <c r="K24" s="1742">
        <f>SUM(I24:J24)</f>
        <v>5.75</v>
      </c>
      <c r="L24" s="1715">
        <f t="shared" si="4"/>
        <v>57.25</v>
      </c>
      <c r="M24" s="1849"/>
      <c r="N24" s="1793"/>
    </row>
    <row r="25" spans="1:14" ht="24" customHeight="1">
      <c r="A25" s="1741" t="s">
        <v>819</v>
      </c>
      <c r="B25" s="1837"/>
      <c r="C25" s="1838"/>
      <c r="D25" s="1839">
        <f>SUM(B25:C25)</f>
        <v>0</v>
      </c>
      <c r="E25" s="1840">
        <v>2</v>
      </c>
      <c r="F25" s="1794">
        <v>1</v>
      </c>
      <c r="G25" s="1721"/>
      <c r="H25" s="1742">
        <f t="shared" si="3"/>
        <v>1</v>
      </c>
      <c r="I25" s="1746">
        <v>2</v>
      </c>
      <c r="J25" s="1721"/>
      <c r="K25" s="1742">
        <f>SUM(I25:J25)</f>
        <v>2</v>
      </c>
      <c r="L25" s="1715">
        <f t="shared" si="4"/>
        <v>5</v>
      </c>
      <c r="M25" s="1849"/>
      <c r="N25" s="1793"/>
    </row>
    <row r="26" spans="1:14" ht="24" customHeight="1" thickBot="1">
      <c r="A26" s="1743"/>
      <c r="B26" s="1826"/>
      <c r="C26" s="1827"/>
      <c r="D26" s="1828"/>
      <c r="E26" s="1829"/>
      <c r="F26" s="1830"/>
      <c r="G26" s="1744"/>
      <c r="H26" s="1745"/>
      <c r="I26" s="1746"/>
      <c r="J26" s="1747"/>
      <c r="K26" s="1742"/>
      <c r="L26" s="1715"/>
      <c r="M26" s="1716"/>
      <c r="N26" s="1793"/>
    </row>
    <row r="27" spans="1:14" s="1754" customFormat="1" ht="24" customHeight="1" thickBot="1">
      <c r="A27" s="1748" t="s">
        <v>534</v>
      </c>
      <c r="B27" s="1831">
        <f>SUM(B18:B26)</f>
        <v>51</v>
      </c>
      <c r="C27" s="1832">
        <f>SUM(C18:C26)</f>
        <v>0.5</v>
      </c>
      <c r="D27" s="1833">
        <f>SUM(D8:D26)</f>
        <v>51.5</v>
      </c>
      <c r="E27" s="1834">
        <f>SUM(E8:E26)</f>
        <v>2</v>
      </c>
      <c r="F27" s="1831">
        <f>SUM(F18:F25)</f>
        <v>322</v>
      </c>
      <c r="G27" s="1835">
        <f>SUM(G18:G25)</f>
        <v>13</v>
      </c>
      <c r="H27" s="1749">
        <f>SUM(H18:H25)</f>
        <v>335</v>
      </c>
      <c r="I27" s="1750">
        <f t="shared" ref="I27:N27" si="5">SUM(I18:I26)</f>
        <v>5</v>
      </c>
      <c r="J27" s="1751">
        <f t="shared" si="5"/>
        <v>2.75</v>
      </c>
      <c r="K27" s="1752">
        <f t="shared" si="5"/>
        <v>7.75</v>
      </c>
      <c r="L27" s="1753">
        <f t="shared" si="5"/>
        <v>396.25</v>
      </c>
      <c r="M27" s="1753">
        <f t="shared" si="5"/>
        <v>0</v>
      </c>
      <c r="N27" s="1753">
        <f t="shared" si="5"/>
        <v>50</v>
      </c>
    </row>
    <row r="28" spans="1:14">
      <c r="A28" s="1697" t="s">
        <v>998</v>
      </c>
      <c r="B28" s="1754"/>
      <c r="D28" s="1755"/>
      <c r="E28" s="1755"/>
    </row>
  </sheetData>
  <mergeCells count="8">
    <mergeCell ref="A3:N3"/>
    <mergeCell ref="A6:A7"/>
    <mergeCell ref="B6:D6"/>
    <mergeCell ref="F6:H6"/>
    <mergeCell ref="I6:K6"/>
    <mergeCell ref="L6:L7"/>
    <mergeCell ref="M6:M7"/>
    <mergeCell ref="N6:N7"/>
  </mergeCells>
  <pageMargins left="0.70866141732283472" right="0.70866141732283472" top="0.74803149606299213" bottom="0.74803149606299213" header="0.31496062992125984" footer="0.31496062992125984"/>
  <pageSetup paperSize="9" scale="58" firstPageNumber="55" orientation="landscape" useFirstPageNumber="1" r:id="rId1"/>
  <headerFooter>
    <oddHeader>&amp;R&amp;P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3:U31"/>
  <sheetViews>
    <sheetView topLeftCell="G16" zoomScaleNormal="100" workbookViewId="0">
      <selection activeCell="H24" sqref="H24"/>
    </sheetView>
  </sheetViews>
  <sheetFormatPr defaultColWidth="9.140625" defaultRowHeight="12.75"/>
  <cols>
    <col min="1" max="1" width="32.42578125" style="566" customWidth="1"/>
    <col min="2" max="2" width="14.140625" style="566" bestFit="1" customWidth="1"/>
    <col min="3" max="3" width="13.7109375" style="566" customWidth="1"/>
    <col min="4" max="6" width="13.7109375" style="566" bestFit="1" customWidth="1"/>
    <col min="7" max="7" width="16.42578125" style="566" bestFit="1" customWidth="1"/>
    <col min="8" max="11" width="13.7109375" style="566" bestFit="1" customWidth="1"/>
    <col min="12" max="12" width="14.7109375" style="566" customWidth="1"/>
    <col min="13" max="13" width="15.140625" style="566" customWidth="1"/>
    <col min="14" max="14" width="14.140625" style="566" bestFit="1" customWidth="1"/>
    <col min="15" max="16384" width="9.140625" style="566"/>
  </cols>
  <sheetData>
    <row r="3" spans="1:21" ht="15.75">
      <c r="D3" s="1281"/>
      <c r="L3" s="1" t="s">
        <v>875</v>
      </c>
    </row>
    <row r="4" spans="1:21" ht="15.75">
      <c r="D4" s="1281"/>
    </row>
    <row r="5" spans="1:21" ht="15.75">
      <c r="C5" s="1281" t="s">
        <v>906</v>
      </c>
      <c r="D5" s="1281"/>
    </row>
    <row r="6" spans="1:21" ht="15.75">
      <c r="D6" s="1281"/>
    </row>
    <row r="7" spans="1:21" ht="15" thickBot="1">
      <c r="A7" s="1282"/>
      <c r="B7" s="1282"/>
      <c r="C7" s="1282"/>
      <c r="D7" s="1282"/>
      <c r="E7" s="1282"/>
      <c r="F7" s="1282"/>
      <c r="G7" s="1282"/>
      <c r="H7" s="1282"/>
      <c r="I7" s="1282"/>
      <c r="J7" s="1282"/>
      <c r="K7" s="1282"/>
      <c r="L7" s="1282"/>
      <c r="M7" s="1282" t="s">
        <v>529</v>
      </c>
      <c r="N7" s="1282"/>
      <c r="O7" s="1282"/>
      <c r="P7" s="1282"/>
      <c r="Q7" s="1282"/>
      <c r="R7" s="1282"/>
      <c r="S7" s="1282"/>
      <c r="T7" s="1282"/>
      <c r="U7" s="1282"/>
    </row>
    <row r="8" spans="1:21" ht="14.25">
      <c r="A8" s="1283" t="s">
        <v>591</v>
      </c>
      <c r="B8" s="1284" t="s">
        <v>434</v>
      </c>
      <c r="C8" s="1284" t="s">
        <v>435</v>
      </c>
      <c r="D8" s="1284" t="s">
        <v>436</v>
      </c>
      <c r="E8" s="1284" t="s">
        <v>437</v>
      </c>
      <c r="F8" s="1284" t="s">
        <v>439</v>
      </c>
      <c r="G8" s="1284" t="s">
        <v>440</v>
      </c>
      <c r="H8" s="1284" t="s">
        <v>441</v>
      </c>
      <c r="I8" s="1284" t="s">
        <v>442</v>
      </c>
      <c r="J8" s="1284" t="s">
        <v>443</v>
      </c>
      <c r="K8" s="1284" t="s">
        <v>444</v>
      </c>
      <c r="L8" s="1284" t="s">
        <v>445</v>
      </c>
      <c r="M8" s="1284" t="s">
        <v>446</v>
      </c>
      <c r="N8" s="1285" t="s">
        <v>535</v>
      </c>
      <c r="O8" s="1282"/>
      <c r="P8" s="1282"/>
      <c r="Q8" s="1282"/>
      <c r="R8" s="1282"/>
      <c r="S8" s="1282"/>
      <c r="T8" s="1282"/>
      <c r="U8" s="1282"/>
    </row>
    <row r="9" spans="1:21" ht="15">
      <c r="A9" s="1286" t="s">
        <v>123</v>
      </c>
      <c r="B9" s="1766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7"/>
      <c r="O9" s="1282"/>
      <c r="P9" s="1282"/>
      <c r="Q9" s="1282"/>
      <c r="R9" s="1282"/>
      <c r="S9" s="1282"/>
      <c r="T9" s="1282"/>
      <c r="U9" s="1282"/>
    </row>
    <row r="10" spans="1:21" ht="14.25">
      <c r="A10" s="1287" t="s">
        <v>447</v>
      </c>
      <c r="B10" s="1766">
        <v>52000</v>
      </c>
      <c r="C10" s="1766">
        <v>50231</v>
      </c>
      <c r="D10" s="1766">
        <v>470236</v>
      </c>
      <c r="E10" s="1766">
        <v>53300</v>
      </c>
      <c r="F10" s="1766">
        <v>51226</v>
      </c>
      <c r="G10" s="1766">
        <v>46236</v>
      </c>
      <c r="H10" s="1766">
        <v>44236</v>
      </c>
      <c r="I10" s="1766">
        <v>41336</v>
      </c>
      <c r="J10" s="1766">
        <v>490666</v>
      </c>
      <c r="K10" s="1766">
        <v>51336</v>
      </c>
      <c r="L10" s="1766">
        <v>51333</v>
      </c>
      <c r="M10" s="1766">
        <v>53333</v>
      </c>
      <c r="N10" s="1767">
        <f t="shared" ref="N10:N16" si="0">SUM(B10:M10)</f>
        <v>1455469</v>
      </c>
      <c r="O10" s="1282"/>
      <c r="P10" s="1282"/>
      <c r="Q10" s="1282"/>
      <c r="R10" s="1282"/>
      <c r="S10" s="1282"/>
      <c r="T10" s="1282"/>
      <c r="U10" s="1282"/>
    </row>
    <row r="11" spans="1:21" ht="14.25">
      <c r="A11" s="1287" t="s">
        <v>876</v>
      </c>
      <c r="B11" s="1766">
        <v>15180</v>
      </c>
      <c r="C11" s="1766">
        <v>15180</v>
      </c>
      <c r="D11" s="1766">
        <v>15180</v>
      </c>
      <c r="E11" s="1766">
        <v>15179</v>
      </c>
      <c r="F11" s="1766">
        <v>15179</v>
      </c>
      <c r="G11" s="1766">
        <v>15180</v>
      </c>
      <c r="H11" s="1766">
        <v>15180</v>
      </c>
      <c r="I11" s="1766">
        <v>15180</v>
      </c>
      <c r="J11" s="1766">
        <v>15179</v>
      </c>
      <c r="K11" s="1766">
        <v>15180</v>
      </c>
      <c r="L11" s="1766">
        <v>15179</v>
      </c>
      <c r="M11" s="1766">
        <v>15180</v>
      </c>
      <c r="N11" s="1767">
        <f t="shared" si="0"/>
        <v>182156</v>
      </c>
      <c r="O11" s="1282"/>
      <c r="P11" s="1282"/>
      <c r="Q11" s="1282"/>
      <c r="R11" s="1282"/>
      <c r="S11" s="1282"/>
      <c r="T11" s="1282"/>
      <c r="U11" s="1282"/>
    </row>
    <row r="12" spans="1:21" ht="14.25">
      <c r="A12" s="1287" t="s">
        <v>877</v>
      </c>
      <c r="B12" s="1766"/>
      <c r="C12" s="1766">
        <v>214563</v>
      </c>
      <c r="D12" s="1766"/>
      <c r="E12" s="1766">
        <v>12360</v>
      </c>
      <c r="F12" s="1766"/>
      <c r="G12" s="1766"/>
      <c r="H12" s="1766"/>
      <c r="I12" s="1766"/>
      <c r="J12" s="1766">
        <v>3671</v>
      </c>
      <c r="K12" s="1766"/>
      <c r="L12" s="1766"/>
      <c r="M12" s="1766"/>
      <c r="N12" s="1767">
        <f t="shared" si="0"/>
        <v>230594</v>
      </c>
      <c r="O12" s="1282"/>
      <c r="P12" s="1282"/>
      <c r="Q12" s="1282"/>
      <c r="R12" s="1282"/>
      <c r="S12" s="1282"/>
      <c r="T12" s="1282"/>
      <c r="U12" s="1282"/>
    </row>
    <row r="13" spans="1:21" ht="14.25">
      <c r="A13" s="1287" t="s">
        <v>878</v>
      </c>
      <c r="B13" s="1766">
        <v>85196</v>
      </c>
      <c r="C13" s="1766">
        <v>85196</v>
      </c>
      <c r="D13" s="1766">
        <v>85196</v>
      </c>
      <c r="E13" s="1766">
        <v>85196</v>
      </c>
      <c r="F13" s="1766">
        <v>85196</v>
      </c>
      <c r="G13" s="1766">
        <v>85196</v>
      </c>
      <c r="H13" s="1766">
        <v>85196</v>
      </c>
      <c r="I13" s="1766">
        <v>85196</v>
      </c>
      <c r="J13" s="1766">
        <v>85199</v>
      </c>
      <c r="K13" s="1766">
        <v>85199</v>
      </c>
      <c r="L13" s="1766">
        <v>85199</v>
      </c>
      <c r="M13" s="1766">
        <v>85197</v>
      </c>
      <c r="N13" s="1767">
        <f t="shared" si="0"/>
        <v>1022362</v>
      </c>
      <c r="O13" s="1282"/>
      <c r="P13" s="1282"/>
      <c r="Q13" s="1282"/>
      <c r="R13" s="1282"/>
      <c r="S13" s="1282"/>
      <c r="T13" s="1282"/>
      <c r="U13" s="1282"/>
    </row>
    <row r="14" spans="1:21" ht="14.25">
      <c r="A14" s="1287" t="s">
        <v>879</v>
      </c>
      <c r="B14" s="1766"/>
      <c r="C14" s="1766"/>
      <c r="D14" s="1766"/>
      <c r="E14" s="1766"/>
      <c r="F14" s="1766"/>
      <c r="G14" s="1766"/>
      <c r="H14" s="1766"/>
      <c r="I14" s="1766"/>
      <c r="J14" s="1766"/>
      <c r="K14" s="1766"/>
      <c r="L14" s="1766"/>
      <c r="M14" s="1766"/>
      <c r="N14" s="1767">
        <f t="shared" si="0"/>
        <v>0</v>
      </c>
      <c r="O14" s="1282"/>
      <c r="P14" s="1282"/>
      <c r="Q14" s="1282"/>
      <c r="R14" s="1282"/>
      <c r="S14" s="1282"/>
      <c r="T14" s="1282"/>
      <c r="U14" s="1282"/>
    </row>
    <row r="15" spans="1:21" ht="14.25">
      <c r="A15" s="1287" t="s">
        <v>880</v>
      </c>
      <c r="B15" s="1766"/>
      <c r="C15" s="1766">
        <v>170000</v>
      </c>
      <c r="D15" s="1766"/>
      <c r="E15" s="1766"/>
      <c r="F15" s="1766"/>
      <c r="G15" s="1766"/>
      <c r="H15" s="1766"/>
      <c r="I15" s="1766"/>
      <c r="J15" s="1766"/>
      <c r="K15" s="1766"/>
      <c r="L15" s="1766"/>
      <c r="M15" s="1766"/>
      <c r="N15" s="1767">
        <f t="shared" si="0"/>
        <v>170000</v>
      </c>
      <c r="O15" s="1282"/>
      <c r="P15" s="1282"/>
      <c r="Q15" s="1282"/>
      <c r="R15" s="1282"/>
      <c r="S15" s="1282"/>
      <c r="T15" s="1282"/>
      <c r="U15" s="1282"/>
    </row>
    <row r="16" spans="1:21" ht="14.25">
      <c r="A16" s="1287" t="s">
        <v>881</v>
      </c>
      <c r="B16" s="1766">
        <v>4371704</v>
      </c>
      <c r="C16" s="1766"/>
      <c r="D16" s="1766"/>
      <c r="E16" s="1766"/>
      <c r="F16" s="1766"/>
      <c r="G16" s="1766"/>
      <c r="H16" s="1766"/>
      <c r="I16" s="1766"/>
      <c r="J16" s="1766"/>
      <c r="K16" s="1766"/>
      <c r="L16" s="1766"/>
      <c r="M16" s="1766"/>
      <c r="N16" s="1767">
        <f t="shared" si="0"/>
        <v>4371704</v>
      </c>
      <c r="O16" s="1282"/>
      <c r="P16" s="1282"/>
      <c r="Q16" s="1282"/>
      <c r="R16" s="1282"/>
      <c r="S16" s="1282"/>
      <c r="T16" s="1282"/>
      <c r="U16" s="1282"/>
    </row>
    <row r="17" spans="1:21" ht="14.25">
      <c r="A17" s="1287" t="s">
        <v>1000</v>
      </c>
      <c r="B17" s="1766">
        <v>86714</v>
      </c>
      <c r="C17" s="1766">
        <f>B28</f>
        <v>4320685</v>
      </c>
      <c r="D17" s="1766">
        <f t="shared" ref="D17:M17" si="1">C28</f>
        <v>4343500</v>
      </c>
      <c r="E17" s="1766">
        <f t="shared" si="1"/>
        <v>4276756</v>
      </c>
      <c r="F17" s="1766">
        <f t="shared" si="1"/>
        <v>3830533</v>
      </c>
      <c r="G17" s="1766">
        <f t="shared" si="1"/>
        <v>3303092</v>
      </c>
      <c r="H17" s="1766">
        <f t="shared" si="1"/>
        <v>2675739</v>
      </c>
      <c r="I17" s="1766">
        <f t="shared" si="1"/>
        <v>2104570</v>
      </c>
      <c r="J17" s="1766">
        <f t="shared" si="1"/>
        <v>1522129</v>
      </c>
      <c r="K17" s="1766">
        <f t="shared" si="1"/>
        <v>1331044</v>
      </c>
      <c r="L17" s="1766">
        <f t="shared" si="1"/>
        <v>690431</v>
      </c>
      <c r="M17" s="1766">
        <f t="shared" si="1"/>
        <v>448148</v>
      </c>
      <c r="N17" s="1767"/>
      <c r="O17" s="1282"/>
      <c r="P17" s="1282"/>
      <c r="Q17" s="1282"/>
      <c r="R17" s="1282"/>
      <c r="S17" s="1282"/>
      <c r="T17" s="1282"/>
      <c r="U17" s="1282"/>
    </row>
    <row r="18" spans="1:21" ht="14.25">
      <c r="A18" s="1287" t="s">
        <v>882</v>
      </c>
      <c r="B18" s="1766">
        <f t="shared" ref="B18:M18" si="2">SUM(B10:B16)</f>
        <v>4524080</v>
      </c>
      <c r="C18" s="1766">
        <f t="shared" si="2"/>
        <v>535170</v>
      </c>
      <c r="D18" s="1766">
        <f t="shared" si="2"/>
        <v>570612</v>
      </c>
      <c r="E18" s="1766">
        <f t="shared" si="2"/>
        <v>166035</v>
      </c>
      <c r="F18" s="1766">
        <f t="shared" si="2"/>
        <v>151601</v>
      </c>
      <c r="G18" s="1766">
        <f t="shared" si="2"/>
        <v>146612</v>
      </c>
      <c r="H18" s="1766">
        <f t="shared" si="2"/>
        <v>144612</v>
      </c>
      <c r="I18" s="1766">
        <f t="shared" si="2"/>
        <v>141712</v>
      </c>
      <c r="J18" s="1766">
        <f t="shared" si="2"/>
        <v>594715</v>
      </c>
      <c r="K18" s="1766">
        <f t="shared" si="2"/>
        <v>151715</v>
      </c>
      <c r="L18" s="1766">
        <f t="shared" si="2"/>
        <v>151711</v>
      </c>
      <c r="M18" s="1766">
        <f t="shared" si="2"/>
        <v>153710</v>
      </c>
      <c r="N18" s="1767">
        <f>SUM(N10:N17)</f>
        <v>7432285</v>
      </c>
      <c r="O18" s="1282"/>
      <c r="P18" s="1282"/>
      <c r="Q18" s="1282"/>
      <c r="R18" s="1282"/>
      <c r="S18" s="1282"/>
      <c r="T18" s="1282"/>
      <c r="U18" s="1282"/>
    </row>
    <row r="19" spans="1:21" ht="15">
      <c r="A19" s="1286" t="s">
        <v>135</v>
      </c>
      <c r="B19" s="1766"/>
      <c r="C19" s="1766"/>
      <c r="D19" s="1766"/>
      <c r="E19" s="1766"/>
      <c r="F19" s="1766"/>
      <c r="G19" s="1766"/>
      <c r="H19" s="1766"/>
      <c r="I19" s="1766"/>
      <c r="J19" s="1766"/>
      <c r="K19" s="1766"/>
      <c r="L19" s="1766"/>
      <c r="M19" s="1766"/>
      <c r="N19" s="1767"/>
      <c r="O19" s="1282"/>
      <c r="P19" s="1282"/>
      <c r="Q19" s="1282"/>
      <c r="R19" s="1282"/>
      <c r="S19" s="1282"/>
      <c r="T19" s="1282"/>
      <c r="U19" s="1282"/>
    </row>
    <row r="20" spans="1:21" ht="14.25">
      <c r="A20" s="1287" t="s">
        <v>883</v>
      </c>
      <c r="B20" s="1766">
        <v>239840</v>
      </c>
      <c r="C20" s="1766">
        <v>240362</v>
      </c>
      <c r="D20" s="1766">
        <v>263660</v>
      </c>
      <c r="E20" s="1766">
        <v>234561</v>
      </c>
      <c r="F20" s="1766">
        <v>231696</v>
      </c>
      <c r="G20" s="1766">
        <v>243068</v>
      </c>
      <c r="H20" s="1766">
        <v>234123</v>
      </c>
      <c r="I20" s="1766">
        <v>235362</v>
      </c>
      <c r="J20" s="1766">
        <v>239391</v>
      </c>
      <c r="K20" s="1766">
        <v>243669</v>
      </c>
      <c r="L20" s="1766">
        <v>235896</v>
      </c>
      <c r="M20" s="1766">
        <v>236447</v>
      </c>
      <c r="N20" s="1767">
        <f t="shared" ref="N20:N26" si="3">SUM(B20:M20)</f>
        <v>2878075</v>
      </c>
      <c r="O20" s="1282"/>
      <c r="P20" s="1282"/>
      <c r="Q20" s="1282"/>
      <c r="R20" s="1282"/>
      <c r="S20" s="1282"/>
      <c r="T20" s="1282"/>
      <c r="U20" s="1282"/>
    </row>
    <row r="21" spans="1:21" ht="14.25">
      <c r="A21" s="1287" t="s">
        <v>884</v>
      </c>
      <c r="B21" s="1766"/>
      <c r="C21" s="1766">
        <v>20000</v>
      </c>
      <c r="D21" s="1766"/>
      <c r="E21" s="1766"/>
      <c r="F21" s="1766">
        <v>20000</v>
      </c>
      <c r="G21" s="1766"/>
      <c r="H21" s="1766"/>
      <c r="I21" s="1766">
        <v>25000</v>
      </c>
      <c r="J21" s="1766"/>
      <c r="K21" s="1766"/>
      <c r="L21" s="1766">
        <v>17400</v>
      </c>
      <c r="M21" s="1766"/>
      <c r="N21" s="1767">
        <f t="shared" si="3"/>
        <v>82400</v>
      </c>
      <c r="O21" s="1282"/>
      <c r="P21" s="1282"/>
      <c r="Q21" s="1282"/>
      <c r="R21" s="1282"/>
      <c r="S21" s="1282"/>
      <c r="T21" s="1282"/>
      <c r="U21" s="1282"/>
    </row>
    <row r="22" spans="1:21" ht="14.25">
      <c r="A22" s="1287" t="s">
        <v>885</v>
      </c>
      <c r="B22" s="1766">
        <v>35269</v>
      </c>
      <c r="C22" s="1766">
        <v>236993</v>
      </c>
      <c r="D22" s="1766">
        <v>358696</v>
      </c>
      <c r="E22" s="1766">
        <v>362697</v>
      </c>
      <c r="F22" s="1766">
        <v>412346</v>
      </c>
      <c r="G22" s="1766">
        <v>515897</v>
      </c>
      <c r="H22" s="1766">
        <v>466658</v>
      </c>
      <c r="I22" s="1766">
        <v>448791</v>
      </c>
      <c r="J22" s="1766">
        <v>531409</v>
      </c>
      <c r="K22" s="1766">
        <v>533659</v>
      </c>
      <c r="L22" s="1766">
        <v>125698</v>
      </c>
      <c r="M22" s="1766">
        <v>263697</v>
      </c>
      <c r="N22" s="1767">
        <f t="shared" si="3"/>
        <v>4291810</v>
      </c>
      <c r="O22" s="1282"/>
      <c r="P22" s="1282"/>
      <c r="Q22" s="1282"/>
      <c r="R22" s="1282"/>
      <c r="S22" s="1282"/>
      <c r="T22" s="1282"/>
      <c r="U22" s="1282"/>
    </row>
    <row r="23" spans="1:21" ht="14.25">
      <c r="A23" s="1287" t="s">
        <v>886</v>
      </c>
      <c r="B23" s="1766">
        <v>0</v>
      </c>
      <c r="C23" s="1766">
        <v>0</v>
      </c>
      <c r="D23" s="1766"/>
      <c r="E23" s="1766">
        <v>0</v>
      </c>
      <c r="F23" s="1766">
        <v>0</v>
      </c>
      <c r="G23" s="1766"/>
      <c r="H23" s="1766">
        <v>0</v>
      </c>
      <c r="I23" s="1766">
        <v>0</v>
      </c>
      <c r="J23" s="1766"/>
      <c r="K23" s="1766">
        <v>0</v>
      </c>
      <c r="L23" s="1766">
        <v>0</v>
      </c>
      <c r="M23" s="1766"/>
      <c r="N23" s="1767">
        <f t="shared" si="3"/>
        <v>0</v>
      </c>
      <c r="O23" s="1282"/>
      <c r="P23" s="1282"/>
      <c r="Q23" s="1282"/>
      <c r="R23" s="1282"/>
      <c r="S23" s="1282"/>
      <c r="T23" s="1282"/>
      <c r="U23" s="1282"/>
    </row>
    <row r="24" spans="1:21" ht="14.25">
      <c r="A24" s="1287" t="s">
        <v>887</v>
      </c>
      <c r="B24" s="1766"/>
      <c r="C24" s="1766"/>
      <c r="D24" s="1766"/>
      <c r="E24" s="1766"/>
      <c r="F24" s="1766"/>
      <c r="G24" s="1766"/>
      <c r="H24" s="1766"/>
      <c r="I24" s="1766"/>
      <c r="J24" s="1766"/>
      <c r="K24" s="1766"/>
      <c r="L24" s="1766"/>
      <c r="M24" s="1766"/>
      <c r="N24" s="1767">
        <f t="shared" si="3"/>
        <v>0</v>
      </c>
      <c r="O24" s="1282"/>
      <c r="P24" s="1282"/>
      <c r="Q24" s="1282"/>
      <c r="R24" s="1282"/>
      <c r="S24" s="1282"/>
      <c r="T24" s="1282"/>
      <c r="U24" s="1282"/>
    </row>
    <row r="25" spans="1:21" ht="14.25">
      <c r="A25" s="1287" t="s">
        <v>888</v>
      </c>
      <c r="B25" s="1766"/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7">
        <f t="shared" si="3"/>
        <v>0</v>
      </c>
      <c r="O25" s="1282"/>
      <c r="P25" s="1282"/>
      <c r="Q25" s="1282"/>
      <c r="R25" s="1282"/>
      <c r="S25" s="1282"/>
      <c r="T25" s="1282"/>
      <c r="U25" s="1282"/>
    </row>
    <row r="26" spans="1:21" ht="14.25">
      <c r="A26" s="1287" t="s">
        <v>889</v>
      </c>
      <c r="B26" s="1766">
        <v>15000</v>
      </c>
      <c r="C26" s="1766">
        <v>15000</v>
      </c>
      <c r="D26" s="1766">
        <v>15000</v>
      </c>
      <c r="E26" s="1766">
        <v>15000</v>
      </c>
      <c r="F26" s="1766">
        <v>15000</v>
      </c>
      <c r="G26" s="1766">
        <v>15000</v>
      </c>
      <c r="H26" s="1766">
        <v>15000</v>
      </c>
      <c r="I26" s="1766">
        <v>15000</v>
      </c>
      <c r="J26" s="1766">
        <v>15000</v>
      </c>
      <c r="K26" s="1766">
        <v>15000</v>
      </c>
      <c r="L26" s="1766">
        <v>15000</v>
      </c>
      <c r="M26" s="1766">
        <v>15000</v>
      </c>
      <c r="N26" s="1767">
        <f t="shared" si="3"/>
        <v>180000</v>
      </c>
      <c r="O26" s="1282"/>
      <c r="P26" s="1282"/>
      <c r="Q26" s="1282"/>
      <c r="R26" s="1282"/>
      <c r="S26" s="1282"/>
      <c r="T26" s="1282"/>
      <c r="U26" s="1282"/>
    </row>
    <row r="27" spans="1:21" ht="14.25">
      <c r="A27" s="1287" t="s">
        <v>890</v>
      </c>
      <c r="B27" s="1766">
        <f t="shared" ref="B27:N27" si="4">SUM(B20:B26)</f>
        <v>290109</v>
      </c>
      <c r="C27" s="1766">
        <f t="shared" si="4"/>
        <v>512355</v>
      </c>
      <c r="D27" s="1766">
        <f t="shared" si="4"/>
        <v>637356</v>
      </c>
      <c r="E27" s="1766">
        <f t="shared" si="4"/>
        <v>612258</v>
      </c>
      <c r="F27" s="1766">
        <f t="shared" si="4"/>
        <v>679042</v>
      </c>
      <c r="G27" s="1766">
        <f t="shared" si="4"/>
        <v>773965</v>
      </c>
      <c r="H27" s="1766">
        <f t="shared" si="4"/>
        <v>715781</v>
      </c>
      <c r="I27" s="1766">
        <f t="shared" si="4"/>
        <v>724153</v>
      </c>
      <c r="J27" s="1766">
        <f t="shared" si="4"/>
        <v>785800</v>
      </c>
      <c r="K27" s="1766">
        <f t="shared" si="4"/>
        <v>792328</v>
      </c>
      <c r="L27" s="1766">
        <f t="shared" si="4"/>
        <v>393994</v>
      </c>
      <c r="M27" s="1766">
        <f t="shared" si="4"/>
        <v>515144</v>
      </c>
      <c r="N27" s="1767">
        <f t="shared" si="4"/>
        <v>7432285</v>
      </c>
      <c r="O27" s="1282"/>
      <c r="P27" s="1282"/>
      <c r="Q27" s="1282"/>
      <c r="R27" s="1282"/>
      <c r="S27" s="1282"/>
      <c r="T27" s="1282"/>
      <c r="U27" s="1282"/>
    </row>
    <row r="28" spans="1:21" ht="30" customHeight="1" thickBot="1">
      <c r="A28" s="1288" t="s">
        <v>891</v>
      </c>
      <c r="B28" s="1768">
        <f>B18+B17-B27</f>
        <v>4320685</v>
      </c>
      <c r="C28" s="1768">
        <f t="shared" ref="C28:K28" si="5">C18+C17-C27</f>
        <v>4343500</v>
      </c>
      <c r="D28" s="1768">
        <f t="shared" si="5"/>
        <v>4276756</v>
      </c>
      <c r="E28" s="1768">
        <f t="shared" si="5"/>
        <v>3830533</v>
      </c>
      <c r="F28" s="1768">
        <f t="shared" si="5"/>
        <v>3303092</v>
      </c>
      <c r="G28" s="1768">
        <f t="shared" si="5"/>
        <v>2675739</v>
      </c>
      <c r="H28" s="1768">
        <f t="shared" si="5"/>
        <v>2104570</v>
      </c>
      <c r="I28" s="1768">
        <f t="shared" si="5"/>
        <v>1522129</v>
      </c>
      <c r="J28" s="1768">
        <f t="shared" si="5"/>
        <v>1331044</v>
      </c>
      <c r="K28" s="1768">
        <f t="shared" si="5"/>
        <v>690431</v>
      </c>
      <c r="L28" s="1768">
        <f>L18+L17-L27</f>
        <v>448148</v>
      </c>
      <c r="M28" s="1768">
        <f>M18+M17-M27</f>
        <v>86714</v>
      </c>
      <c r="N28" s="1769">
        <f>N18+N17-N27</f>
        <v>0</v>
      </c>
      <c r="O28" s="1282"/>
      <c r="P28" s="1282"/>
      <c r="Q28" s="1282"/>
      <c r="R28" s="1282"/>
      <c r="S28" s="1282"/>
      <c r="T28" s="1282"/>
      <c r="U28" s="1282"/>
    </row>
    <row r="29" spans="1:21" ht="14.25">
      <c r="A29" s="1282"/>
      <c r="B29" s="1282"/>
      <c r="C29" s="1282"/>
      <c r="D29" s="1282"/>
      <c r="E29" s="1282"/>
      <c r="F29" s="1282"/>
      <c r="G29" s="1282"/>
      <c r="H29" s="1282"/>
      <c r="I29" s="1282"/>
      <c r="J29" s="1282"/>
      <c r="K29" s="1282"/>
      <c r="L29" s="1282"/>
      <c r="M29" s="1282"/>
      <c r="N29" s="1282"/>
      <c r="O29" s="1282"/>
      <c r="P29" s="1282"/>
      <c r="Q29" s="1282"/>
      <c r="R29" s="1282"/>
      <c r="S29" s="1282"/>
      <c r="T29" s="1282"/>
      <c r="U29" s="1282"/>
    </row>
    <row r="30" spans="1:21" ht="14.25">
      <c r="A30" s="1282"/>
      <c r="B30" s="1282"/>
      <c r="C30" s="1282"/>
      <c r="D30" s="1282"/>
      <c r="E30" s="1282"/>
      <c r="F30" s="1282"/>
      <c r="G30" s="1282"/>
      <c r="H30" s="1282"/>
      <c r="I30" s="1282"/>
      <c r="J30" s="1282"/>
      <c r="K30" s="1282"/>
      <c r="L30" s="1282"/>
      <c r="M30" s="1282"/>
      <c r="N30" s="1282"/>
      <c r="O30" s="1282"/>
      <c r="P30" s="1282"/>
      <c r="Q30" s="1282"/>
      <c r="R30" s="1282"/>
      <c r="S30" s="1282"/>
      <c r="T30" s="1282"/>
      <c r="U30" s="1282"/>
    </row>
    <row r="31" spans="1:21" ht="14.25">
      <c r="A31" s="1282"/>
      <c r="B31" s="1282"/>
      <c r="C31" s="1282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P31" s="1282"/>
      <c r="Q31" s="1282"/>
      <c r="R31" s="1282"/>
      <c r="S31" s="1282"/>
      <c r="T31" s="1282"/>
      <c r="U31" s="1282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scale="65" firstPageNumber="56" orientation="landscape" useFirstPageNumber="1" r:id="rId1"/>
  <headerFooter alignWithMargins="0">
    <oddHeader>&amp;R&amp;P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N32"/>
  <sheetViews>
    <sheetView topLeftCell="A11" workbookViewId="0">
      <selection activeCell="M22" sqref="M22"/>
    </sheetView>
  </sheetViews>
  <sheetFormatPr defaultColWidth="9.140625" defaultRowHeight="12.75"/>
  <cols>
    <col min="1" max="1" width="6.140625" style="566" customWidth="1"/>
    <col min="2" max="2" width="11.42578125" style="566" customWidth="1"/>
    <col min="3" max="4" width="9.140625" style="566"/>
    <col min="5" max="5" width="13.140625" style="566" customWidth="1"/>
    <col min="6" max="6" width="11.7109375" style="566" customWidth="1"/>
    <col min="7" max="7" width="10.140625" style="566" customWidth="1"/>
    <col min="8" max="8" width="9.140625" style="566"/>
    <col min="9" max="9" width="17.7109375" style="566" customWidth="1"/>
    <col min="10" max="16384" width="9.140625" style="566"/>
  </cols>
  <sheetData>
    <row r="1" spans="1:14">
      <c r="E1" s="566" t="s">
        <v>223</v>
      </c>
      <c r="F1" s="566" t="s">
        <v>224</v>
      </c>
      <c r="G1" s="566" t="s">
        <v>225</v>
      </c>
      <c r="I1" s="566" t="s">
        <v>226</v>
      </c>
    </row>
    <row r="2" spans="1:14">
      <c r="C2" s="1039">
        <v>1.4999999999999999E-2</v>
      </c>
      <c r="E2" s="566" t="s">
        <v>576</v>
      </c>
      <c r="F2" s="566" t="s">
        <v>577</v>
      </c>
      <c r="G2" s="566" t="s">
        <v>578</v>
      </c>
      <c r="I2" s="566" t="s">
        <v>579</v>
      </c>
    </row>
    <row r="3" spans="1:14">
      <c r="A3" s="566" t="s">
        <v>580</v>
      </c>
      <c r="D3" s="566">
        <f>B3-C3</f>
        <v>0</v>
      </c>
      <c r="E3" s="566">
        <f>ROUND(D3*0,0)</f>
        <v>0</v>
      </c>
      <c r="F3" s="566">
        <f>ROUND(D3*0.49,0)</f>
        <v>0</v>
      </c>
      <c r="G3" s="566">
        <f>ROUND(D3*0.23,0)</f>
        <v>0</v>
      </c>
      <c r="H3" s="566">
        <f>SUM(F3:G3)</f>
        <v>0</v>
      </c>
      <c r="I3" s="566">
        <f>B3-H3</f>
        <v>0</v>
      </c>
      <c r="J3" s="566">
        <f>H3+I3</f>
        <v>0</v>
      </c>
      <c r="K3" s="566" t="s">
        <v>580</v>
      </c>
      <c r="L3" s="566">
        <v>30.1</v>
      </c>
    </row>
    <row r="4" spans="1:14">
      <c r="A4" s="566" t="s">
        <v>581</v>
      </c>
      <c r="D4" s="566">
        <f>B4-C4</f>
        <v>0</v>
      </c>
      <c r="E4" s="566">
        <f>ROUND(D4*0,0)</f>
        <v>0</v>
      </c>
      <c r="F4" s="566">
        <f>ROUND(D4*0.49,0)</f>
        <v>0</v>
      </c>
      <c r="G4" s="566">
        <f>ROUND(D4*0.23,0)</f>
        <v>0</v>
      </c>
      <c r="H4" s="566">
        <f>SUM(F4:G4)</f>
        <v>0</v>
      </c>
      <c r="I4" s="566">
        <f>B4-H4</f>
        <v>0</v>
      </c>
      <c r="J4" s="566">
        <f>H4+I4</f>
        <v>0</v>
      </c>
      <c r="K4" s="566" t="s">
        <v>582</v>
      </c>
      <c r="L4" s="566">
        <v>8.1999999999999993</v>
      </c>
    </row>
    <row r="5" spans="1:14">
      <c r="A5" s="566" t="s">
        <v>583</v>
      </c>
      <c r="D5" s="566">
        <f>B5-C5</f>
        <v>0</v>
      </c>
      <c r="E5" s="566">
        <f>ROUND(D5*0.43,0)</f>
        <v>0</v>
      </c>
      <c r="H5" s="566">
        <f>SUM(F5:G5)</f>
        <v>0</v>
      </c>
      <c r="I5" s="566">
        <f>B5-H5</f>
        <v>0</v>
      </c>
      <c r="J5" s="566">
        <f>H5+I5</f>
        <v>0</v>
      </c>
      <c r="K5" s="566" t="s">
        <v>584</v>
      </c>
      <c r="L5" s="566">
        <v>61.7</v>
      </c>
    </row>
    <row r="6" spans="1:14">
      <c r="B6" s="566">
        <f t="shared" ref="B6:I6" si="0">SUM(B3:B5)</f>
        <v>0</v>
      </c>
      <c r="C6" s="566">
        <f t="shared" si="0"/>
        <v>0</v>
      </c>
      <c r="D6" s="566">
        <f t="shared" si="0"/>
        <v>0</v>
      </c>
      <c r="E6" s="566">
        <f t="shared" si="0"/>
        <v>0</v>
      </c>
      <c r="F6" s="566">
        <f t="shared" si="0"/>
        <v>0</v>
      </c>
      <c r="G6" s="566">
        <f t="shared" si="0"/>
        <v>0</v>
      </c>
      <c r="H6" s="566">
        <f t="shared" si="0"/>
        <v>0</v>
      </c>
      <c r="I6" s="566">
        <f t="shared" si="0"/>
        <v>0</v>
      </c>
      <c r="J6" s="566">
        <f>H6+I6</f>
        <v>0</v>
      </c>
      <c r="L6" s="566">
        <f>SUM(L3:L5)</f>
        <v>100</v>
      </c>
    </row>
    <row r="7" spans="1:14">
      <c r="B7" s="566" t="s">
        <v>92</v>
      </c>
      <c r="I7" s="1626" t="s">
        <v>93</v>
      </c>
    </row>
    <row r="8" spans="1:14">
      <c r="A8" s="566" t="s">
        <v>585</v>
      </c>
    </row>
    <row r="9" spans="1:14" hidden="1"/>
    <row r="10" spans="1:14" hidden="1"/>
    <row r="11" spans="1:14">
      <c r="D11" s="566" t="s">
        <v>586</v>
      </c>
      <c r="E11" s="566" t="s">
        <v>581</v>
      </c>
      <c r="F11" s="566" t="s">
        <v>587</v>
      </c>
      <c r="G11" s="566" t="s">
        <v>431</v>
      </c>
      <c r="H11" s="566" t="s">
        <v>535</v>
      </c>
      <c r="I11" s="566" t="s">
        <v>588</v>
      </c>
      <c r="J11" s="566" t="s">
        <v>589</v>
      </c>
      <c r="K11" s="566" t="s">
        <v>590</v>
      </c>
      <c r="L11" s="566" t="s">
        <v>524</v>
      </c>
      <c r="M11" s="566" t="s">
        <v>432</v>
      </c>
      <c r="N11" s="566" t="s">
        <v>525</v>
      </c>
    </row>
    <row r="12" spans="1:14">
      <c r="H12" s="566">
        <f t="shared" ref="H12:H21" si="1">SUM(D12:F12)</f>
        <v>0</v>
      </c>
      <c r="N12" s="566">
        <f t="shared" ref="N12:N21" si="2">SUM(I12:L12)</f>
        <v>0</v>
      </c>
    </row>
    <row r="13" spans="1:14">
      <c r="B13" s="566" t="s">
        <v>634</v>
      </c>
      <c r="H13" s="566">
        <f t="shared" si="1"/>
        <v>0</v>
      </c>
      <c r="N13" s="566">
        <f t="shared" si="2"/>
        <v>0</v>
      </c>
    </row>
    <row r="14" spans="1:14">
      <c r="B14" s="566" t="s">
        <v>527</v>
      </c>
      <c r="D14" s="566">
        <v>5653</v>
      </c>
      <c r="E14" s="566">
        <v>1120</v>
      </c>
      <c r="F14" s="566">
        <v>24634</v>
      </c>
      <c r="G14" s="566">
        <v>1877</v>
      </c>
      <c r="H14" s="566">
        <f>SUM(D14:G14)</f>
        <v>33284</v>
      </c>
      <c r="I14" s="566">
        <v>18063</v>
      </c>
      <c r="J14" s="566">
        <v>4877</v>
      </c>
      <c r="L14" s="566">
        <v>10344</v>
      </c>
      <c r="N14" s="566">
        <f t="shared" si="2"/>
        <v>33284</v>
      </c>
    </row>
    <row r="15" spans="1:14">
      <c r="H15" s="566">
        <f t="shared" si="1"/>
        <v>0</v>
      </c>
      <c r="N15" s="566">
        <f t="shared" si="2"/>
        <v>0</v>
      </c>
    </row>
    <row r="16" spans="1:14">
      <c r="D16" s="1040">
        <f>SUM(D13:D15)</f>
        <v>5653</v>
      </c>
      <c r="E16" s="1040">
        <f>SUM(E13:E15)</f>
        <v>1120</v>
      </c>
      <c r="F16" s="1040">
        <f>SUM(F13:F15)</f>
        <v>24634</v>
      </c>
      <c r="G16" s="1040">
        <f>SUM(G13:G15)</f>
        <v>1877</v>
      </c>
      <c r="H16" s="1040">
        <f>SUM(D16:G16)</f>
        <v>33284</v>
      </c>
      <c r="I16" s="1040">
        <f>SUM(I13:I15)</f>
        <v>18063</v>
      </c>
      <c r="J16" s="1040">
        <f>SUM(J13:J15)</f>
        <v>4877</v>
      </c>
      <c r="K16" s="1040">
        <f>SUM(K13:K15)</f>
        <v>0</v>
      </c>
      <c r="L16" s="1040">
        <f>SUM(L13:L15)</f>
        <v>10344</v>
      </c>
      <c r="M16" s="1040">
        <f>SUM(M13:M15)</f>
        <v>0</v>
      </c>
      <c r="N16" s="1040">
        <f t="shared" si="2"/>
        <v>33284</v>
      </c>
    </row>
    <row r="17" spans="2:14">
      <c r="H17" s="566">
        <f t="shared" si="1"/>
        <v>0</v>
      </c>
      <c r="N17" s="566">
        <f t="shared" si="2"/>
        <v>0</v>
      </c>
    </row>
    <row r="18" spans="2:14">
      <c r="B18" s="566" t="s">
        <v>636</v>
      </c>
      <c r="D18" s="566">
        <v>35387</v>
      </c>
      <c r="E18" s="566">
        <v>6931</v>
      </c>
      <c r="F18" s="566">
        <v>9624</v>
      </c>
      <c r="G18" s="566">
        <v>381</v>
      </c>
      <c r="H18" s="566">
        <f>SUM(D18:G18)</f>
        <v>52323</v>
      </c>
      <c r="I18" s="566">
        <v>1737</v>
      </c>
      <c r="L18" s="566">
        <v>50586</v>
      </c>
      <c r="N18" s="566">
        <f>SUM(I18:M18)</f>
        <v>52323</v>
      </c>
    </row>
    <row r="19" spans="2:14">
      <c r="B19" s="566" t="s">
        <v>527</v>
      </c>
      <c r="D19" s="566">
        <v>4643</v>
      </c>
      <c r="E19" s="566">
        <v>920</v>
      </c>
      <c r="F19" s="566">
        <v>3186</v>
      </c>
      <c r="H19" s="566">
        <f>SUM(D19:G19)</f>
        <v>8749</v>
      </c>
      <c r="L19" s="566">
        <v>8749</v>
      </c>
      <c r="N19" s="566">
        <f>SUM(I19:M19)</f>
        <v>8749</v>
      </c>
    </row>
    <row r="20" spans="2:14">
      <c r="D20" s="1040">
        <f>SUM(D18:D19)</f>
        <v>40030</v>
      </c>
      <c r="E20" s="1040">
        <f>SUM(E18:E19)</f>
        <v>7851</v>
      </c>
      <c r="F20" s="1040">
        <f>SUM(F18:F19)</f>
        <v>12810</v>
      </c>
      <c r="G20" s="1040">
        <f>SUM(G18:G19)</f>
        <v>381</v>
      </c>
      <c r="H20" s="1040">
        <f>SUM(D20:G20)</f>
        <v>61072</v>
      </c>
      <c r="I20" s="1040">
        <f>SUM(I18:I19)</f>
        <v>1737</v>
      </c>
      <c r="J20" s="1040">
        <f>SUM(J18:J19)</f>
        <v>0</v>
      </c>
      <c r="K20" s="1040">
        <f>SUM(K18:K19)</f>
        <v>0</v>
      </c>
      <c r="L20" s="1040">
        <f>SUM(L18:L19)</f>
        <v>59335</v>
      </c>
      <c r="M20" s="1040">
        <f>SUM(M18:M19)</f>
        <v>0</v>
      </c>
      <c r="N20" s="1040">
        <f>SUM(I20:M20)</f>
        <v>61072</v>
      </c>
    </row>
    <row r="21" spans="2:14">
      <c r="H21" s="566">
        <f t="shared" si="1"/>
        <v>0</v>
      </c>
      <c r="N21" s="566">
        <f t="shared" si="2"/>
        <v>0</v>
      </c>
    </row>
    <row r="22" spans="2:14">
      <c r="B22" s="566" t="s">
        <v>637</v>
      </c>
      <c r="D22" s="566">
        <v>48771</v>
      </c>
      <c r="E22" s="566">
        <v>9600</v>
      </c>
      <c r="F22" s="566">
        <v>33160</v>
      </c>
      <c r="G22" s="566">
        <v>1033</v>
      </c>
      <c r="H22" s="566">
        <f>SUM(D22:G22)</f>
        <v>92564</v>
      </c>
      <c r="I22" s="566">
        <v>11048</v>
      </c>
      <c r="J22" s="566">
        <v>1072</v>
      </c>
      <c r="K22" s="566">
        <v>2500</v>
      </c>
      <c r="L22" s="566">
        <v>46675</v>
      </c>
      <c r="M22" s="566">
        <v>31269</v>
      </c>
      <c r="N22" s="566">
        <f>SUM(I22:M22)</f>
        <v>92564</v>
      </c>
    </row>
    <row r="23" spans="2:14">
      <c r="B23" s="566" t="s">
        <v>527</v>
      </c>
      <c r="D23" s="566">
        <v>9892</v>
      </c>
      <c r="E23" s="566">
        <v>1960</v>
      </c>
      <c r="F23" s="566">
        <v>6788</v>
      </c>
      <c r="H23" s="566">
        <f>SUM(D23:G23)</f>
        <v>18640</v>
      </c>
      <c r="L23" s="566">
        <v>18640</v>
      </c>
      <c r="N23" s="566">
        <f>SUM(I23:M23)</f>
        <v>18640</v>
      </c>
    </row>
    <row r="24" spans="2:14">
      <c r="D24" s="1040">
        <f>SUM(D22:D23)</f>
        <v>58663</v>
      </c>
      <c r="E24" s="1040">
        <f>SUM(E22:E23)</f>
        <v>11560</v>
      </c>
      <c r="F24" s="1040">
        <f>SUM(F22:F23)</f>
        <v>39948</v>
      </c>
      <c r="G24" s="1040">
        <f>SUM(G22:G23)</f>
        <v>1033</v>
      </c>
      <c r="H24" s="1040">
        <f>SUM(D24:G24)</f>
        <v>111204</v>
      </c>
      <c r="I24" s="1040">
        <f>SUM(I22:I23)</f>
        <v>11048</v>
      </c>
      <c r="J24" s="1040">
        <f>SUM(J22:J23)</f>
        <v>1072</v>
      </c>
      <c r="K24" s="1040">
        <f>SUM(K22:K23)</f>
        <v>2500</v>
      </c>
      <c r="L24" s="1040">
        <f>SUM(L22:L23)</f>
        <v>65315</v>
      </c>
      <c r="M24" s="1040">
        <f>SUM(M22:M23)</f>
        <v>31269</v>
      </c>
      <c r="N24" s="1040">
        <f>SUM(I24:M24)</f>
        <v>111204</v>
      </c>
    </row>
    <row r="25" spans="2:14"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</row>
    <row r="26" spans="2:14">
      <c r="B26" s="566" t="s">
        <v>133</v>
      </c>
      <c r="D26" s="1040">
        <f>D19+D23</f>
        <v>14535</v>
      </c>
      <c r="E26" s="1040">
        <f t="shared" ref="E26:N26" si="3">E19+E23</f>
        <v>2880</v>
      </c>
      <c r="F26" s="1040">
        <f>F19+F23</f>
        <v>9974</v>
      </c>
      <c r="G26" s="1040">
        <f t="shared" si="3"/>
        <v>0</v>
      </c>
      <c r="H26" s="1040">
        <f t="shared" si="3"/>
        <v>27389</v>
      </c>
      <c r="I26" s="1040">
        <f t="shared" si="3"/>
        <v>0</v>
      </c>
      <c r="J26" s="1040">
        <f t="shared" si="3"/>
        <v>0</v>
      </c>
      <c r="K26" s="1040">
        <f t="shared" si="3"/>
        <v>0</v>
      </c>
      <c r="L26" s="1040">
        <f t="shared" si="3"/>
        <v>27389</v>
      </c>
      <c r="M26" s="1040">
        <f t="shared" si="3"/>
        <v>0</v>
      </c>
      <c r="N26" s="1040">
        <f t="shared" si="3"/>
        <v>27389</v>
      </c>
    </row>
    <row r="27" spans="2:14">
      <c r="D27" s="1040"/>
      <c r="E27" s="1040"/>
      <c r="F27" s="1040"/>
      <c r="G27" s="1040"/>
      <c r="H27" s="1040"/>
      <c r="I27" s="1040"/>
      <c r="J27" s="1040"/>
      <c r="K27" s="1040"/>
      <c r="L27" s="1040"/>
    </row>
    <row r="28" spans="2:14">
      <c r="B28" s="566" t="s">
        <v>635</v>
      </c>
      <c r="D28" s="1040">
        <f>D14+D19+D23</f>
        <v>20188</v>
      </c>
      <c r="E28" s="1040">
        <f t="shared" ref="E28:N28" si="4">E14+E19+E23</f>
        <v>4000</v>
      </c>
      <c r="F28" s="1040">
        <f t="shared" si="4"/>
        <v>34608</v>
      </c>
      <c r="G28" s="1040">
        <f t="shared" si="4"/>
        <v>1877</v>
      </c>
      <c r="H28" s="1040">
        <f t="shared" si="4"/>
        <v>60673</v>
      </c>
      <c r="I28" s="1040">
        <f t="shared" si="4"/>
        <v>18063</v>
      </c>
      <c r="J28" s="1040">
        <f t="shared" si="4"/>
        <v>4877</v>
      </c>
      <c r="K28" s="1040">
        <f t="shared" si="4"/>
        <v>0</v>
      </c>
      <c r="L28" s="1040">
        <f t="shared" si="4"/>
        <v>37733</v>
      </c>
      <c r="M28" s="1040">
        <f t="shared" si="4"/>
        <v>0</v>
      </c>
      <c r="N28" s="1040">
        <f t="shared" si="4"/>
        <v>60673</v>
      </c>
    </row>
    <row r="31" spans="2:14">
      <c r="B31" s="566" t="s">
        <v>782</v>
      </c>
    </row>
    <row r="32" spans="2:14">
      <c r="B32" s="566" t="s">
        <v>928</v>
      </c>
    </row>
  </sheetData>
  <phoneticPr fontId="0" type="noConversion"/>
  <pageMargins left="0.55118110236220474" right="0.55118110236220474" top="0.78740157480314965" bottom="0.78740157480314965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7"/>
  <sheetViews>
    <sheetView topLeftCell="A135" workbookViewId="0">
      <selection activeCell="G144" sqref="G144"/>
    </sheetView>
  </sheetViews>
  <sheetFormatPr defaultColWidth="8" defaultRowHeight="12.75"/>
  <cols>
    <col min="1" max="1" width="8.42578125" style="323" customWidth="1"/>
    <col min="2" max="2" width="8.5703125" style="234" customWidth="1"/>
    <col min="3" max="3" width="55.28515625" style="234" customWidth="1"/>
    <col min="4" max="4" width="11.42578125" style="234" hidden="1" customWidth="1"/>
    <col min="5" max="5" width="11" style="234" customWidth="1"/>
    <col min="6" max="6" width="10.7109375" style="234" customWidth="1"/>
    <col min="7" max="7" width="12.140625" style="234" customWidth="1"/>
    <col min="8" max="8" width="12" style="234" customWidth="1"/>
    <col min="9" max="9" width="9.7109375" style="234" hidden="1" customWidth="1"/>
    <col min="10" max="10" width="8" style="234" hidden="1" customWidth="1"/>
    <col min="11" max="11" width="8" style="234" customWidth="1"/>
    <col min="12" max="12" width="8.7109375" style="234" customWidth="1"/>
    <col min="13" max="16384" width="8" style="234"/>
  </cols>
  <sheetData>
    <row r="1" spans="1:12" s="214" customFormat="1" ht="21" customHeight="1" thickBot="1">
      <c r="A1" s="1" t="s">
        <v>152</v>
      </c>
      <c r="E1" s="215"/>
      <c r="H1" s="349" t="s">
        <v>155</v>
      </c>
    </row>
    <row r="2" spans="1:12" s="220" customFormat="1" ht="15.75">
      <c r="A2" s="216" t="s">
        <v>114</v>
      </c>
      <c r="B2" s="217"/>
      <c r="C2" s="218" t="s">
        <v>258</v>
      </c>
      <c r="D2" s="1077"/>
      <c r="E2" s="219" t="s">
        <v>115</v>
      </c>
    </row>
    <row r="3" spans="1:12" s="220" customFormat="1" ht="16.5" thickBot="1">
      <c r="A3" s="221" t="s">
        <v>116</v>
      </c>
      <c r="B3" s="222"/>
      <c r="C3" s="223" t="s">
        <v>734</v>
      </c>
      <c r="D3" s="1097"/>
      <c r="E3" s="350" t="s">
        <v>115</v>
      </c>
    </row>
    <row r="4" spans="1:12" s="225" customFormat="1" ht="21" customHeight="1" thickBot="1">
      <c r="E4" s="226" t="s">
        <v>118</v>
      </c>
    </row>
    <row r="5" spans="1:12" ht="51.75" thickBot="1">
      <c r="A5" s="227" t="s">
        <v>119</v>
      </c>
      <c r="B5" s="228" t="s">
        <v>120</v>
      </c>
      <c r="C5" s="229" t="s">
        <v>121</v>
      </c>
      <c r="D5" s="230" t="s">
        <v>454</v>
      </c>
      <c r="E5" s="230" t="s">
        <v>898</v>
      </c>
      <c r="F5" s="327" t="s">
        <v>1003</v>
      </c>
      <c r="G5" s="327" t="s">
        <v>593</v>
      </c>
      <c r="H5" s="326" t="s">
        <v>676</v>
      </c>
      <c r="I5" s="327" t="s">
        <v>452</v>
      </c>
      <c r="J5" s="657" t="s">
        <v>156</v>
      </c>
      <c r="K5" s="227" t="s">
        <v>49</v>
      </c>
      <c r="L5" s="233" t="s">
        <v>50</v>
      </c>
    </row>
    <row r="6" spans="1:12" ht="16.5" thickBot="1">
      <c r="A6" s="351" t="s">
        <v>122</v>
      </c>
      <c r="B6" s="352"/>
      <c r="C6" s="353"/>
      <c r="D6" s="991"/>
      <c r="E6" s="354"/>
      <c r="F6" s="355"/>
      <c r="G6" s="355"/>
      <c r="H6" s="356"/>
      <c r="I6" s="355"/>
      <c r="J6" s="355"/>
      <c r="K6" s="240"/>
      <c r="L6" s="239"/>
    </row>
    <row r="7" spans="1:12" s="246" customFormat="1" ht="16.5" thickBot="1">
      <c r="A7" s="241">
        <v>1</v>
      </c>
      <c r="B7" s="242">
        <v>2</v>
      </c>
      <c r="C7" s="242">
        <v>3</v>
      </c>
      <c r="D7" s="992"/>
      <c r="E7" s="243">
        <v>4</v>
      </c>
      <c r="F7" s="245"/>
      <c r="G7" s="245"/>
      <c r="H7" s="244"/>
      <c r="I7" s="245"/>
      <c r="J7" s="245"/>
      <c r="K7" s="245"/>
      <c r="L7" s="244"/>
    </row>
    <row r="8" spans="1:12" s="362" customFormat="1" ht="15.75">
      <c r="A8" s="357"/>
      <c r="B8" s="358"/>
      <c r="C8" s="358" t="s">
        <v>157</v>
      </c>
      <c r="D8" s="358"/>
      <c r="E8" s="359"/>
      <c r="F8" s="360"/>
      <c r="G8" s="360"/>
      <c r="H8" s="361"/>
      <c r="I8" s="360"/>
      <c r="J8" s="1428"/>
      <c r="K8" s="1419"/>
      <c r="L8" s="361"/>
    </row>
    <row r="9" spans="1:12" s="332" customFormat="1">
      <c r="A9" s="252">
        <v>1</v>
      </c>
      <c r="B9" s="253"/>
      <c r="C9" s="61" t="s">
        <v>679</v>
      </c>
      <c r="D9" s="1079"/>
      <c r="E9" s="254"/>
      <c r="F9" s="363"/>
      <c r="G9" s="363"/>
      <c r="H9" s="364"/>
      <c r="I9" s="363"/>
      <c r="J9" s="364"/>
      <c r="K9" s="1420"/>
      <c r="L9" s="364"/>
    </row>
    <row r="10" spans="1:12">
      <c r="A10" s="252"/>
      <c r="B10" s="253">
        <v>1</v>
      </c>
      <c r="C10" s="54" t="s">
        <v>718</v>
      </c>
      <c r="D10" s="1080"/>
      <c r="E10" s="254"/>
      <c r="F10" s="260"/>
      <c r="G10" s="260"/>
      <c r="H10" s="259">
        <f>SUM(F10:G10)</f>
        <v>0</v>
      </c>
      <c r="I10" s="260">
        <f>I11</f>
        <v>0</v>
      </c>
      <c r="J10" s="259"/>
      <c r="K10" s="644"/>
      <c r="L10" s="259"/>
    </row>
    <row r="11" spans="1:12" hidden="1">
      <c r="A11" s="252"/>
      <c r="B11" s="253"/>
      <c r="C11" s="365" t="s">
        <v>158</v>
      </c>
      <c r="D11" s="1098"/>
      <c r="E11" s="254"/>
      <c r="F11" s="260"/>
      <c r="G11" s="260"/>
      <c r="H11" s="259"/>
      <c r="I11" s="260"/>
      <c r="J11" s="259"/>
      <c r="K11" s="644"/>
      <c r="L11" s="259"/>
    </row>
    <row r="12" spans="1:12">
      <c r="A12" s="252"/>
      <c r="B12" s="253">
        <v>2</v>
      </c>
      <c r="C12" s="54" t="s">
        <v>719</v>
      </c>
      <c r="D12" s="1080"/>
      <c r="E12" s="254">
        <f>E14</f>
        <v>710</v>
      </c>
      <c r="F12" s="260">
        <f>F13+F14</f>
        <v>1390</v>
      </c>
      <c r="G12" s="260">
        <f>G13+G14</f>
        <v>0</v>
      </c>
      <c r="H12" s="259">
        <f t="shared" ref="H12:H17" si="0">SUM(F12:G12)</f>
        <v>1390</v>
      </c>
      <c r="I12" s="260">
        <f>SUM(I13:I14)</f>
        <v>0</v>
      </c>
      <c r="J12" s="259"/>
      <c r="K12" s="644"/>
      <c r="L12" s="259"/>
    </row>
    <row r="13" spans="1:12">
      <c r="A13" s="252"/>
      <c r="B13" s="253"/>
      <c r="C13" s="54" t="s">
        <v>159</v>
      </c>
      <c r="D13" s="1080"/>
      <c r="E13" s="254"/>
      <c r="F13" s="260"/>
      <c r="G13" s="260"/>
      <c r="H13" s="259">
        <f t="shared" si="0"/>
        <v>0</v>
      </c>
      <c r="I13" s="260"/>
      <c r="J13" s="259"/>
      <c r="K13" s="644"/>
      <c r="L13" s="259"/>
    </row>
    <row r="14" spans="1:12">
      <c r="A14" s="252"/>
      <c r="B14" s="253"/>
      <c r="C14" s="54" t="s">
        <v>158</v>
      </c>
      <c r="D14" s="1080"/>
      <c r="E14" s="254">
        <v>710</v>
      </c>
      <c r="F14" s="260">
        <v>1390</v>
      </c>
      <c r="G14" s="260"/>
      <c r="H14" s="259">
        <f t="shared" si="0"/>
        <v>1390</v>
      </c>
      <c r="I14" s="260"/>
      <c r="J14" s="259"/>
      <c r="K14" s="644"/>
      <c r="L14" s="259"/>
    </row>
    <row r="15" spans="1:12">
      <c r="A15" s="252"/>
      <c r="B15" s="253">
        <v>3</v>
      </c>
      <c r="C15" s="54" t="s">
        <v>683</v>
      </c>
      <c r="D15" s="1080"/>
      <c r="E15" s="254">
        <f>E17</f>
        <v>190</v>
      </c>
      <c r="F15" s="260">
        <f>F16+F17</f>
        <v>320</v>
      </c>
      <c r="G15" s="260">
        <f>G16+G17</f>
        <v>0</v>
      </c>
      <c r="H15" s="259">
        <f t="shared" si="0"/>
        <v>320</v>
      </c>
      <c r="I15" s="260">
        <f>SUM(I16:I17)</f>
        <v>0</v>
      </c>
      <c r="J15" s="259"/>
      <c r="K15" s="644"/>
      <c r="L15" s="259"/>
    </row>
    <row r="16" spans="1:12">
      <c r="A16" s="252"/>
      <c r="B16" s="253"/>
      <c r="C16" s="54" t="s">
        <v>159</v>
      </c>
      <c r="D16" s="1080"/>
      <c r="E16" s="254"/>
      <c r="F16" s="260"/>
      <c r="G16" s="260"/>
      <c r="H16" s="259">
        <f t="shared" si="0"/>
        <v>0</v>
      </c>
      <c r="I16" s="260"/>
      <c r="J16" s="259"/>
      <c r="K16" s="644"/>
      <c r="L16" s="259"/>
    </row>
    <row r="17" spans="1:12">
      <c r="A17" s="252"/>
      <c r="B17" s="253"/>
      <c r="C17" s="54" t="s">
        <v>158</v>
      </c>
      <c r="D17" s="1098"/>
      <c r="E17" s="254">
        <v>190</v>
      </c>
      <c r="F17" s="260">
        <v>320</v>
      </c>
      <c r="G17" s="260"/>
      <c r="H17" s="259">
        <f t="shared" si="0"/>
        <v>320</v>
      </c>
      <c r="I17" s="260"/>
      <c r="J17" s="259"/>
      <c r="K17" s="644"/>
      <c r="L17" s="259"/>
    </row>
    <row r="18" spans="1:12">
      <c r="A18" s="252"/>
      <c r="B18" s="253">
        <v>4</v>
      </c>
      <c r="C18" s="54" t="s">
        <v>685</v>
      </c>
      <c r="D18" s="1080"/>
      <c r="E18" s="254"/>
      <c r="F18" s="260"/>
      <c r="G18" s="260"/>
      <c r="H18" s="259">
        <f t="shared" ref="H18:H23" si="1">SUM(F18:G18)</f>
        <v>0</v>
      </c>
      <c r="I18" s="260"/>
      <c r="J18" s="259"/>
      <c r="K18" s="644"/>
      <c r="L18" s="259"/>
    </row>
    <row r="19" spans="1:12">
      <c r="A19" s="252"/>
      <c r="B19" s="253">
        <v>5</v>
      </c>
      <c r="C19" s="54" t="s">
        <v>715</v>
      </c>
      <c r="D19" s="1080"/>
      <c r="E19" s="254"/>
      <c r="F19" s="260">
        <f>F20</f>
        <v>0</v>
      </c>
      <c r="G19" s="260">
        <f>G20</f>
        <v>0</v>
      </c>
      <c r="H19" s="259">
        <f t="shared" si="1"/>
        <v>0</v>
      </c>
      <c r="I19" s="260">
        <f>I20</f>
        <v>0</v>
      </c>
      <c r="J19" s="259"/>
      <c r="K19" s="644"/>
      <c r="L19" s="259"/>
    </row>
    <row r="20" spans="1:12" hidden="1">
      <c r="A20" s="252"/>
      <c r="B20" s="253"/>
      <c r="C20" s="54" t="s">
        <v>169</v>
      </c>
      <c r="D20" s="1080"/>
      <c r="E20" s="254"/>
      <c r="F20" s="260"/>
      <c r="G20" s="260"/>
      <c r="H20" s="259">
        <f t="shared" si="1"/>
        <v>0</v>
      </c>
      <c r="I20" s="260"/>
      <c r="J20" s="259"/>
      <c r="K20" s="644"/>
      <c r="L20" s="259"/>
    </row>
    <row r="21" spans="1:12">
      <c r="A21" s="252"/>
      <c r="B21" s="253"/>
      <c r="C21" s="61" t="s">
        <v>688</v>
      </c>
      <c r="D21" s="1079"/>
      <c r="E21" s="1311">
        <f>E10+E12+E15+E18+E19</f>
        <v>900</v>
      </c>
      <c r="F21" s="260">
        <f>F10+F12+F15+F18+F19</f>
        <v>1710</v>
      </c>
      <c r="G21" s="260">
        <f>G10+G12+G15+G18+G19</f>
        <v>0</v>
      </c>
      <c r="H21" s="259">
        <f t="shared" si="1"/>
        <v>1710</v>
      </c>
      <c r="I21" s="260">
        <f>I10+I12+I15+I18+I19</f>
        <v>0</v>
      </c>
      <c r="J21" s="259"/>
      <c r="K21" s="644"/>
      <c r="L21" s="259"/>
    </row>
    <row r="22" spans="1:12" s="332" customFormat="1" ht="13.5" thickBot="1">
      <c r="A22" s="262"/>
      <c r="B22" s="263">
        <v>6</v>
      </c>
      <c r="C22" s="96" t="s">
        <v>690</v>
      </c>
      <c r="D22" s="1081"/>
      <c r="E22" s="366"/>
      <c r="F22" s="367"/>
      <c r="G22" s="367"/>
      <c r="H22" s="368">
        <f t="shared" si="1"/>
        <v>0</v>
      </c>
      <c r="I22" s="367"/>
      <c r="J22" s="368"/>
      <c r="K22" s="1421"/>
      <c r="L22" s="368"/>
    </row>
    <row r="23" spans="1:12" s="314" customFormat="1" ht="15.75" thickBot="1">
      <c r="A23" s="266"/>
      <c r="B23" s="267"/>
      <c r="C23" s="72" t="s">
        <v>124</v>
      </c>
      <c r="D23" s="1099"/>
      <c r="E23" s="369">
        <f>+E21+E22</f>
        <v>900</v>
      </c>
      <c r="F23" s="422">
        <f>+F21+F22</f>
        <v>1710</v>
      </c>
      <c r="G23" s="422">
        <f>+G21+G22</f>
        <v>0</v>
      </c>
      <c r="H23" s="637">
        <f t="shared" si="1"/>
        <v>1710</v>
      </c>
      <c r="I23" s="372">
        <f>+I21+I22</f>
        <v>0</v>
      </c>
      <c r="J23" s="1417"/>
      <c r="K23" s="723">
        <f>+K21+K22</f>
        <v>0</v>
      </c>
      <c r="L23" s="369">
        <f>+L21+L22</f>
        <v>0</v>
      </c>
    </row>
    <row r="24" spans="1:12" s="314" customFormat="1" ht="15">
      <c r="A24" s="271">
        <v>3</v>
      </c>
      <c r="B24" s="272"/>
      <c r="C24" s="273" t="s">
        <v>161</v>
      </c>
      <c r="D24" s="1082"/>
      <c r="E24" s="373"/>
      <c r="F24" s="374"/>
      <c r="G24" s="375"/>
      <c r="H24" s="376"/>
      <c r="I24" s="374"/>
      <c r="J24" s="277"/>
      <c r="K24" s="1422"/>
      <c r="L24" s="381"/>
    </row>
    <row r="25" spans="1:12" s="314" customFormat="1" ht="15">
      <c r="A25" s="252"/>
      <c r="B25" s="253">
        <v>2</v>
      </c>
      <c r="C25" s="54" t="s">
        <v>713</v>
      </c>
      <c r="D25" s="1080"/>
      <c r="E25" s="334">
        <f>SUM(E26:E30)</f>
        <v>0</v>
      </c>
      <c r="F25" s="280">
        <f>SUM(F26:F30)</f>
        <v>0</v>
      </c>
      <c r="G25" s="280">
        <f>SUM(G26:G30)</f>
        <v>0</v>
      </c>
      <c r="H25" s="343">
        <f t="shared" ref="H25:H30" si="2">SUM(F25:G25)</f>
        <v>0</v>
      </c>
      <c r="I25" s="279">
        <f>SUM(I26:I29)</f>
        <v>0</v>
      </c>
      <c r="J25" s="606" t="e">
        <f>I25/H25</f>
        <v>#DIV/0!</v>
      </c>
      <c r="K25" s="1423"/>
      <c r="L25" s="383"/>
    </row>
    <row r="26" spans="1:12" s="314" customFormat="1" ht="15" hidden="1">
      <c r="A26" s="252"/>
      <c r="B26" s="253"/>
      <c r="C26" s="377"/>
      <c r="D26" s="1100"/>
      <c r="E26" s="334"/>
      <c r="F26" s="334"/>
      <c r="G26" s="280"/>
      <c r="H26" s="343">
        <f t="shared" si="2"/>
        <v>0</v>
      </c>
      <c r="I26" s="279"/>
      <c r="J26" s="606" t="e">
        <f>I26/H26</f>
        <v>#DIV/0!</v>
      </c>
      <c r="K26" s="1423"/>
      <c r="L26" s="383"/>
    </row>
    <row r="27" spans="1:12" s="314" customFormat="1" ht="15" hidden="1">
      <c r="A27" s="252"/>
      <c r="B27" s="253"/>
      <c r="C27" s="377"/>
      <c r="D27" s="1100"/>
      <c r="E27" s="334"/>
      <c r="F27" s="334"/>
      <c r="G27" s="280"/>
      <c r="H27" s="343">
        <f t="shared" si="2"/>
        <v>0</v>
      </c>
      <c r="I27" s="279"/>
      <c r="J27" s="606" t="e">
        <f>I27/H27</f>
        <v>#DIV/0!</v>
      </c>
      <c r="K27" s="1423"/>
      <c r="L27" s="383"/>
    </row>
    <row r="28" spans="1:12" s="314" customFormat="1" ht="15" hidden="1">
      <c r="A28" s="252"/>
      <c r="B28" s="253"/>
      <c r="C28" s="377"/>
      <c r="D28" s="1100"/>
      <c r="E28" s="334"/>
      <c r="F28" s="334"/>
      <c r="G28" s="280"/>
      <c r="H28" s="343">
        <f t="shared" si="2"/>
        <v>0</v>
      </c>
      <c r="I28" s="293"/>
      <c r="J28" s="1459"/>
      <c r="K28" s="1423"/>
      <c r="L28" s="383"/>
    </row>
    <row r="29" spans="1:12" s="314" customFormat="1" ht="15">
      <c r="A29" s="252"/>
      <c r="B29" s="253"/>
      <c r="C29" s="377" t="s">
        <v>158</v>
      </c>
      <c r="D29" s="1100"/>
      <c r="E29" s="334"/>
      <c r="F29" s="334">
        <v>0</v>
      </c>
      <c r="G29" s="280"/>
      <c r="H29" s="343">
        <f t="shared" si="2"/>
        <v>0</v>
      </c>
      <c r="I29" s="279"/>
      <c r="J29" s="606" t="e">
        <f>I29/H29</f>
        <v>#DIV/0!</v>
      </c>
      <c r="K29" s="1423"/>
      <c r="L29" s="383"/>
    </row>
    <row r="30" spans="1:12" s="314" customFormat="1" ht="15" hidden="1">
      <c r="A30" s="252"/>
      <c r="B30" s="253"/>
      <c r="C30" s="377"/>
      <c r="D30" s="1100"/>
      <c r="E30" s="334"/>
      <c r="F30" s="934"/>
      <c r="G30" s="280"/>
      <c r="H30" s="343">
        <f t="shared" si="2"/>
        <v>0</v>
      </c>
      <c r="I30" s="293"/>
      <c r="J30" s="1459"/>
      <c r="K30" s="1424"/>
      <c r="L30" s="386"/>
    </row>
    <row r="31" spans="1:12" s="314" customFormat="1" ht="15.75" thickBot="1">
      <c r="A31" s="286"/>
      <c r="B31" s="287"/>
      <c r="C31" s="378" t="s">
        <v>597</v>
      </c>
      <c r="D31" s="1101"/>
      <c r="E31" s="379"/>
      <c r="F31" s="293"/>
      <c r="G31" s="292"/>
      <c r="H31" s="380"/>
      <c r="I31" s="293"/>
      <c r="J31" s="294"/>
      <c r="K31" s="1424"/>
      <c r="L31" s="386"/>
    </row>
    <row r="32" spans="1:12" s="314" customFormat="1" ht="15.75" thickBot="1">
      <c r="A32" s="266"/>
      <c r="B32" s="267"/>
      <c r="C32" s="72" t="s">
        <v>161</v>
      </c>
      <c r="D32" s="73">
        <f>D25+D31</f>
        <v>0</v>
      </c>
      <c r="E32" s="73">
        <f>E25+E31</f>
        <v>0</v>
      </c>
      <c r="F32" s="73">
        <f>F25</f>
        <v>0</v>
      </c>
      <c r="G32" s="268">
        <f>G25</f>
        <v>0</v>
      </c>
      <c r="H32" s="342">
        <f>SUM(F32:G32)</f>
        <v>0</v>
      </c>
      <c r="I32" s="269">
        <f>+I25</f>
        <v>0</v>
      </c>
      <c r="J32" s="496" t="e">
        <f>I32/H32</f>
        <v>#DIV/0!</v>
      </c>
      <c r="K32" s="342">
        <f>K25+K31</f>
        <v>0</v>
      </c>
      <c r="L32" s="73">
        <f>L25+L31</f>
        <v>0</v>
      </c>
    </row>
    <row r="33" spans="1:12" s="314" customFormat="1" ht="15">
      <c r="A33" s="271">
        <v>4</v>
      </c>
      <c r="B33" s="272"/>
      <c r="C33" s="273" t="s">
        <v>746</v>
      </c>
      <c r="D33" s="1082"/>
      <c r="E33" s="373"/>
      <c r="F33" s="374"/>
      <c r="G33" s="374"/>
      <c r="H33" s="381"/>
      <c r="I33" s="374"/>
      <c r="J33" s="277"/>
      <c r="K33" s="1422"/>
      <c r="L33" s="381"/>
    </row>
    <row r="34" spans="1:12" s="314" customFormat="1" ht="15">
      <c r="A34" s="252"/>
      <c r="B34" s="253">
        <v>1</v>
      </c>
      <c r="C34" s="54" t="s">
        <v>748</v>
      </c>
      <c r="D34" s="1080"/>
      <c r="E34" s="254"/>
      <c r="F34" s="382"/>
      <c r="G34" s="382"/>
      <c r="H34" s="383">
        <f t="shared" ref="H34:H39" si="3">SUM(F34:G34)</f>
        <v>0</v>
      </c>
      <c r="I34" s="382">
        <f>I35</f>
        <v>0</v>
      </c>
      <c r="J34" s="261"/>
      <c r="K34" s="1423"/>
      <c r="L34" s="383"/>
    </row>
    <row r="35" spans="1:12" s="314" customFormat="1" ht="15" hidden="1">
      <c r="A35" s="252"/>
      <c r="B35" s="253"/>
      <c r="C35" s="365"/>
      <c r="D35" s="1098"/>
      <c r="E35" s="254"/>
      <c r="F35" s="382"/>
      <c r="G35" s="382"/>
      <c r="H35" s="383">
        <f t="shared" si="3"/>
        <v>0</v>
      </c>
      <c r="I35" s="382"/>
      <c r="J35" s="261"/>
      <c r="K35" s="1423"/>
      <c r="L35" s="383"/>
    </row>
    <row r="36" spans="1:12" s="314" customFormat="1" ht="15">
      <c r="A36" s="252"/>
      <c r="B36" s="253">
        <v>2</v>
      </c>
      <c r="C36" s="54" t="s">
        <v>127</v>
      </c>
      <c r="D36" s="1080"/>
      <c r="E36" s="254"/>
      <c r="F36" s="382"/>
      <c r="G36" s="382"/>
      <c r="H36" s="383">
        <f t="shared" si="3"/>
        <v>0</v>
      </c>
      <c r="I36" s="382"/>
      <c r="J36" s="261"/>
      <c r="K36" s="1423"/>
      <c r="L36" s="383"/>
    </row>
    <row r="37" spans="1:12" s="314" customFormat="1" ht="15">
      <c r="A37" s="252"/>
      <c r="B37" s="253">
        <v>3</v>
      </c>
      <c r="C37" s="54" t="s">
        <v>762</v>
      </c>
      <c r="D37" s="1080"/>
      <c r="E37" s="254"/>
      <c r="F37" s="382"/>
      <c r="G37" s="382"/>
      <c r="H37" s="383">
        <f t="shared" si="3"/>
        <v>0</v>
      </c>
      <c r="I37" s="382"/>
      <c r="J37" s="261"/>
      <c r="K37" s="1423"/>
      <c r="L37" s="383"/>
    </row>
    <row r="38" spans="1:12" s="314" customFormat="1" ht="15.75" thickBot="1">
      <c r="A38" s="262"/>
      <c r="B38" s="263"/>
      <c r="C38" s="300" t="s">
        <v>767</v>
      </c>
      <c r="D38" s="1084"/>
      <c r="E38" s="384">
        <f>SUM(E37:E37)</f>
        <v>0</v>
      </c>
      <c r="F38" s="385">
        <f>SUM(F37:F37)</f>
        <v>0</v>
      </c>
      <c r="G38" s="385">
        <f>SUM(G37:G37)</f>
        <v>0</v>
      </c>
      <c r="H38" s="386">
        <f t="shared" si="3"/>
        <v>0</v>
      </c>
      <c r="I38" s="385">
        <f>SUM(I37:I37)</f>
        <v>0</v>
      </c>
      <c r="J38" s="265"/>
      <c r="K38" s="1418">
        <f>SUM(K37:K37)</f>
        <v>0</v>
      </c>
      <c r="L38" s="384">
        <f>SUM(L37:L37)</f>
        <v>0</v>
      </c>
    </row>
    <row r="39" spans="1:12" s="314" customFormat="1" ht="15.75" thickBot="1">
      <c r="A39" s="266"/>
      <c r="B39" s="267"/>
      <c r="C39" s="72" t="s">
        <v>746</v>
      </c>
      <c r="D39" s="1099"/>
      <c r="E39" s="369">
        <f>E34+E36+E38</f>
        <v>0</v>
      </c>
      <c r="F39" s="370">
        <f>F34+F36+F38</f>
        <v>0</v>
      </c>
      <c r="G39" s="370">
        <f>G34+G36+G38</f>
        <v>0</v>
      </c>
      <c r="H39" s="371">
        <f t="shared" si="3"/>
        <v>0</v>
      </c>
      <c r="I39" s="372">
        <f>I34+I36+I38</f>
        <v>0</v>
      </c>
      <c r="J39" s="1417"/>
      <c r="K39" s="723">
        <f>K34+K36+K38</f>
        <v>0</v>
      </c>
      <c r="L39" s="369">
        <f>L34+L36+L38</f>
        <v>0</v>
      </c>
    </row>
    <row r="40" spans="1:12" s="314" customFormat="1" ht="22.5" hidden="1" customHeight="1">
      <c r="A40" s="387"/>
      <c r="B40" s="388"/>
      <c r="C40" s="389"/>
      <c r="D40" s="389"/>
      <c r="E40" s="390"/>
      <c r="F40" s="391"/>
      <c r="G40" s="391"/>
      <c r="H40" s="392"/>
      <c r="I40" s="393"/>
      <c r="J40" s="294"/>
      <c r="K40" s="1422"/>
      <c r="L40" s="381"/>
    </row>
    <row r="41" spans="1:12" s="314" customFormat="1" ht="30.75" hidden="1" customHeight="1">
      <c r="A41" s="394"/>
      <c r="B41" s="395"/>
      <c r="C41" s="396"/>
      <c r="D41" s="396"/>
      <c r="E41" s="397"/>
      <c r="F41" s="374"/>
      <c r="G41" s="374"/>
      <c r="H41" s="381"/>
      <c r="I41" s="374"/>
      <c r="J41" s="277"/>
      <c r="K41" s="1423"/>
      <c r="L41" s="383"/>
    </row>
    <row r="42" spans="1:12" s="314" customFormat="1" ht="15.75">
      <c r="A42" s="398"/>
      <c r="B42" s="399"/>
      <c r="C42" s="400" t="s">
        <v>163</v>
      </c>
      <c r="D42" s="1078"/>
      <c r="E42" s="401"/>
      <c r="F42" s="382"/>
      <c r="G42" s="382"/>
      <c r="H42" s="383"/>
      <c r="I42" s="382"/>
      <c r="J42" s="261"/>
      <c r="K42" s="1423"/>
      <c r="L42" s="383"/>
    </row>
    <row r="43" spans="1:12" s="314" customFormat="1" ht="15" hidden="1">
      <c r="A43" s="398"/>
      <c r="B43" s="399"/>
      <c r="C43" s="377" t="s">
        <v>83</v>
      </c>
      <c r="D43" s="1100"/>
      <c r="E43" s="334">
        <f>E26</f>
        <v>0</v>
      </c>
      <c r="F43" s="334">
        <f>F26+F34</f>
        <v>0</v>
      </c>
      <c r="G43" s="280">
        <f>G26+G34</f>
        <v>0</v>
      </c>
      <c r="H43" s="343">
        <f t="shared" ref="H43:H49" si="4">SUM(F43:G43)</f>
        <v>0</v>
      </c>
      <c r="I43" s="279">
        <f>I26</f>
        <v>0</v>
      </c>
      <c r="J43" s="261" t="e">
        <f>I43/H43</f>
        <v>#DIV/0!</v>
      </c>
      <c r="K43" s="1423"/>
      <c r="L43" s="383"/>
    </row>
    <row r="44" spans="1:12" s="314" customFormat="1" ht="15" hidden="1">
      <c r="A44" s="398"/>
      <c r="B44" s="399"/>
      <c r="C44" s="377"/>
      <c r="D44" s="1100"/>
      <c r="E44" s="334">
        <f>E27</f>
        <v>0</v>
      </c>
      <c r="F44" s="334">
        <f>F27</f>
        <v>0</v>
      </c>
      <c r="G44" s="280">
        <f>G27</f>
        <v>0</v>
      </c>
      <c r="H44" s="343">
        <f t="shared" si="4"/>
        <v>0</v>
      </c>
      <c r="I44" s="279">
        <f>I27</f>
        <v>0</v>
      </c>
      <c r="J44" s="261" t="e">
        <f>I44/H44</f>
        <v>#DIV/0!</v>
      </c>
      <c r="K44" s="1423"/>
      <c r="L44" s="383"/>
    </row>
    <row r="45" spans="1:12" s="314" customFormat="1" ht="15" hidden="1">
      <c r="A45" s="398"/>
      <c r="B45" s="399"/>
      <c r="C45" s="377" t="s">
        <v>191</v>
      </c>
      <c r="D45" s="1080"/>
      <c r="E45" s="62">
        <f>E30</f>
        <v>0</v>
      </c>
      <c r="F45" s="280">
        <f>F30</f>
        <v>0</v>
      </c>
      <c r="G45" s="280">
        <f>G30</f>
        <v>0</v>
      </c>
      <c r="H45" s="402">
        <f t="shared" si="4"/>
        <v>0</v>
      </c>
      <c r="I45" s="279"/>
      <c r="J45" s="261"/>
      <c r="K45" s="1423"/>
      <c r="L45" s="383"/>
    </row>
    <row r="46" spans="1:12" s="314" customFormat="1" ht="15" hidden="1">
      <c r="A46" s="398"/>
      <c r="B46" s="399"/>
      <c r="C46" s="54" t="s">
        <v>169</v>
      </c>
      <c r="D46" s="1080"/>
      <c r="E46" s="62"/>
      <c r="F46" s="280"/>
      <c r="G46" s="280">
        <f>G20</f>
        <v>0</v>
      </c>
      <c r="H46" s="402">
        <f t="shared" si="4"/>
        <v>0</v>
      </c>
      <c r="I46" s="279"/>
      <c r="J46" s="261"/>
      <c r="K46" s="1423"/>
      <c r="L46" s="383"/>
    </row>
    <row r="47" spans="1:12" s="314" customFormat="1" ht="15" hidden="1">
      <c r="A47" s="398"/>
      <c r="B47" s="399"/>
      <c r="C47" s="54" t="s">
        <v>159</v>
      </c>
      <c r="D47" s="1102"/>
      <c r="E47" s="254"/>
      <c r="F47" s="280">
        <f>F20+F13+F16</f>
        <v>0</v>
      </c>
      <c r="G47" s="280">
        <f>G13+G16</f>
        <v>0</v>
      </c>
      <c r="H47" s="402">
        <f t="shared" si="4"/>
        <v>0</v>
      </c>
      <c r="I47" s="279">
        <f>I20</f>
        <v>0</v>
      </c>
      <c r="J47" s="261"/>
      <c r="K47" s="1423"/>
      <c r="L47" s="383"/>
    </row>
    <row r="48" spans="1:12" s="314" customFormat="1" ht="15.75" thickBot="1">
      <c r="A48" s="404"/>
      <c r="B48" s="405"/>
      <c r="C48" s="377" t="s">
        <v>158</v>
      </c>
      <c r="D48" s="289">
        <f>D29</f>
        <v>0</v>
      </c>
      <c r="E48" s="289">
        <f>E29+E14+E17</f>
        <v>900</v>
      </c>
      <c r="F48" s="406">
        <f>F29+F14+F17</f>
        <v>1710</v>
      </c>
      <c r="G48" s="406">
        <f>G29+G14+G17</f>
        <v>0</v>
      </c>
      <c r="H48" s="407">
        <f t="shared" si="4"/>
        <v>1710</v>
      </c>
      <c r="I48" s="293">
        <f>I14+I17+I29+I35</f>
        <v>0</v>
      </c>
      <c r="J48" s="1459">
        <f>I48/H48</f>
        <v>0</v>
      </c>
      <c r="K48" s="1424"/>
      <c r="L48" s="1299"/>
    </row>
    <row r="49" spans="1:12" s="314" customFormat="1" ht="16.5" thickBot="1">
      <c r="A49" s="328"/>
      <c r="B49" s="409"/>
      <c r="C49" s="153" t="s">
        <v>164</v>
      </c>
      <c r="D49" s="410">
        <f>SUM(D43:D48)</f>
        <v>0</v>
      </c>
      <c r="E49" s="410">
        <f>SUM(E43:E48)</f>
        <v>900</v>
      </c>
      <c r="F49" s="410">
        <f>SUM(F43:F48)</f>
        <v>1710</v>
      </c>
      <c r="G49" s="411">
        <f>SUM(G43:G48)</f>
        <v>0</v>
      </c>
      <c r="H49" s="410">
        <f t="shared" si="4"/>
        <v>1710</v>
      </c>
      <c r="I49" s="411">
        <f>SUM(I43:I48)</f>
        <v>0</v>
      </c>
      <c r="J49" s="496">
        <f>I49/H49</f>
        <v>0</v>
      </c>
      <c r="K49" s="586">
        <f>SUM(K43:K48)</f>
        <v>0</v>
      </c>
      <c r="L49" s="410">
        <f>SUM(L43:L48)</f>
        <v>0</v>
      </c>
    </row>
    <row r="50" spans="1:12" s="362" customFormat="1" ht="16.5" thickBot="1">
      <c r="A50" s="412"/>
      <c r="B50" s="413"/>
      <c r="C50" s="413" t="s">
        <v>135</v>
      </c>
      <c r="D50" s="413"/>
      <c r="E50" s="414"/>
      <c r="F50" s="415"/>
      <c r="G50" s="415"/>
      <c r="H50" s="416"/>
      <c r="I50" s="415"/>
      <c r="J50" s="294"/>
      <c r="K50" s="1419"/>
      <c r="L50" s="361"/>
    </row>
    <row r="51" spans="1:12" s="332" customFormat="1" ht="16.5" hidden="1" thickBot="1">
      <c r="A51" s="417"/>
      <c r="B51" s="418"/>
      <c r="C51" s="419" t="s">
        <v>165</v>
      </c>
      <c r="D51" s="420">
        <f>SUM(D52:D54)</f>
        <v>0</v>
      </c>
      <c r="E51" s="420">
        <f>SUM(E52:E54)</f>
        <v>0</v>
      </c>
      <c r="F51" s="420">
        <f>SUM(F52:F54)</f>
        <v>0</v>
      </c>
      <c r="G51" s="421">
        <f>SUM(G52:G54)</f>
        <v>0</v>
      </c>
      <c r="H51" s="420">
        <f t="shared" ref="H51:H70" si="5">SUM(F51:G51)</f>
        <v>0</v>
      </c>
      <c r="I51" s="422">
        <f>SUM(I52:I54)</f>
        <v>0</v>
      </c>
      <c r="J51" s="270" t="e">
        <f>I51/H51</f>
        <v>#DIV/0!</v>
      </c>
      <c r="K51" s="1420"/>
      <c r="L51" s="364"/>
    </row>
    <row r="52" spans="1:12" ht="16.5" hidden="1" thickBot="1">
      <c r="A52" s="423"/>
      <c r="B52" s="424">
        <v>1</v>
      </c>
      <c r="C52" s="339" t="s">
        <v>138</v>
      </c>
      <c r="D52" s="1105"/>
      <c r="E52" s="334"/>
      <c r="F52" s="425"/>
      <c r="G52" s="426"/>
      <c r="H52" s="427">
        <f t="shared" si="5"/>
        <v>0</v>
      </c>
      <c r="I52" s="335"/>
      <c r="J52" s="277"/>
      <c r="K52" s="644"/>
      <c r="L52" s="259"/>
    </row>
    <row r="53" spans="1:12" ht="16.5" hidden="1" thickBot="1">
      <c r="A53" s="423"/>
      <c r="B53" s="424">
        <v>2</v>
      </c>
      <c r="C53" s="339" t="s">
        <v>139</v>
      </c>
      <c r="D53" s="1105"/>
      <c r="E53" s="334"/>
      <c r="F53" s="334"/>
      <c r="G53" s="428"/>
      <c r="H53" s="343">
        <f t="shared" si="5"/>
        <v>0</v>
      </c>
      <c r="I53" s="260"/>
      <c r="J53" s="261" t="e">
        <f>I53/H53</f>
        <v>#DIV/0!</v>
      </c>
      <c r="K53" s="644"/>
      <c r="L53" s="259"/>
    </row>
    <row r="54" spans="1:12" ht="16.5" hidden="1" thickBot="1">
      <c r="A54" s="423"/>
      <c r="B54" s="424">
        <v>3</v>
      </c>
      <c r="C54" s="339" t="s">
        <v>609</v>
      </c>
      <c r="D54" s="1105"/>
      <c r="E54" s="334"/>
      <c r="F54" s="341"/>
      <c r="G54" s="340"/>
      <c r="H54" s="429">
        <f t="shared" si="5"/>
        <v>0</v>
      </c>
      <c r="I54" s="240"/>
      <c r="J54" s="265"/>
      <c r="K54" s="644"/>
      <c r="L54" s="259"/>
    </row>
    <row r="55" spans="1:12" ht="16.5" hidden="1" thickBot="1">
      <c r="A55" s="417"/>
      <c r="B55" s="418"/>
      <c r="C55" s="419" t="s">
        <v>168</v>
      </c>
      <c r="D55" s="1104"/>
      <c r="E55" s="420">
        <f>SUM(E56:E58)</f>
        <v>0</v>
      </c>
      <c r="F55" s="421">
        <f>SUM(F56:F58)</f>
        <v>0</v>
      </c>
      <c r="G55" s="430">
        <f>SUM(G56:G58)</f>
        <v>0</v>
      </c>
      <c r="H55" s="431">
        <f t="shared" si="5"/>
        <v>0</v>
      </c>
      <c r="I55" s="422">
        <f>SUM(I56:I58)</f>
        <v>0</v>
      </c>
      <c r="J55" s="270" t="e">
        <f>I55/H55</f>
        <v>#DIV/0!</v>
      </c>
      <c r="K55" s="644"/>
      <c r="L55" s="259"/>
    </row>
    <row r="56" spans="1:12" ht="16.5" hidden="1" thickBot="1">
      <c r="A56" s="423"/>
      <c r="B56" s="424">
        <v>1</v>
      </c>
      <c r="C56" s="339" t="s">
        <v>138</v>
      </c>
      <c r="D56" s="1105"/>
      <c r="E56" s="334"/>
      <c r="F56" s="425"/>
      <c r="G56" s="432"/>
      <c r="H56" s="427">
        <f t="shared" si="5"/>
        <v>0</v>
      </c>
      <c r="I56" s="335"/>
      <c r="J56" s="277"/>
      <c r="K56" s="644"/>
      <c r="L56" s="259"/>
    </row>
    <row r="57" spans="1:12" ht="16.5" hidden="1" thickBot="1">
      <c r="A57" s="423"/>
      <c r="B57" s="424">
        <v>2</v>
      </c>
      <c r="C57" s="339" t="s">
        <v>139</v>
      </c>
      <c r="D57" s="1105"/>
      <c r="E57" s="334"/>
      <c r="F57" s="334"/>
      <c r="G57" s="428"/>
      <c r="H57" s="343">
        <f t="shared" si="5"/>
        <v>0</v>
      </c>
      <c r="I57" s="260"/>
      <c r="J57" s="261" t="e">
        <f>I57/H57</f>
        <v>#DIV/0!</v>
      </c>
      <c r="K57" s="644"/>
      <c r="L57" s="259"/>
    </row>
    <row r="58" spans="1:12" ht="16.5" hidden="1" thickBot="1">
      <c r="A58" s="423"/>
      <c r="B58" s="424">
        <v>3</v>
      </c>
      <c r="C58" s="339" t="s">
        <v>609</v>
      </c>
      <c r="D58" s="1105"/>
      <c r="E58" s="334"/>
      <c r="F58" s="341"/>
      <c r="G58" s="340"/>
      <c r="H58" s="429">
        <f t="shared" si="5"/>
        <v>0</v>
      </c>
      <c r="I58" s="240"/>
      <c r="J58" s="265"/>
      <c r="K58" s="1127"/>
      <c r="L58" s="239"/>
    </row>
    <row r="59" spans="1:12" ht="16.5" thickBot="1">
      <c r="A59" s="417"/>
      <c r="B59" s="418"/>
      <c r="C59" s="419" t="s">
        <v>169</v>
      </c>
      <c r="D59" s="420">
        <f>SUM(D60:D66)</f>
        <v>2000</v>
      </c>
      <c r="E59" s="420">
        <f>SUM(E60:E66)</f>
        <v>4500</v>
      </c>
      <c r="F59" s="420">
        <f>SUM(F60:F66)</f>
        <v>4710</v>
      </c>
      <c r="G59" s="430">
        <f>SUM(G60:G66)</f>
        <v>0</v>
      </c>
      <c r="H59" s="431">
        <f t="shared" si="5"/>
        <v>4710</v>
      </c>
      <c r="I59" s="422">
        <f>SUM(I60:I66)</f>
        <v>0</v>
      </c>
      <c r="J59" s="496">
        <f>I59/H59</f>
        <v>0</v>
      </c>
      <c r="K59" s="431">
        <f>SUM(K60:K66)</f>
        <v>0</v>
      </c>
      <c r="L59" s="420">
        <f>SUM(L60:L66)</f>
        <v>0</v>
      </c>
    </row>
    <row r="60" spans="1:12" ht="15.75">
      <c r="A60" s="423"/>
      <c r="B60" s="424">
        <v>1</v>
      </c>
      <c r="C60" s="339" t="s">
        <v>710</v>
      </c>
      <c r="D60" s="1105"/>
      <c r="E60" s="334"/>
      <c r="F60" s="425"/>
      <c r="G60" s="432"/>
      <c r="H60" s="427">
        <f t="shared" si="5"/>
        <v>0</v>
      </c>
      <c r="I60" s="335"/>
      <c r="J60" s="565"/>
      <c r="K60" s="653"/>
      <c r="L60" s="647"/>
    </row>
    <row r="61" spans="1:12" ht="15.75">
      <c r="A61" s="423"/>
      <c r="B61" s="424">
        <v>2</v>
      </c>
      <c r="C61" s="339" t="s">
        <v>712</v>
      </c>
      <c r="D61" s="1105">
        <v>2000</v>
      </c>
      <c r="E61" s="334">
        <v>4500</v>
      </c>
      <c r="F61" s="433">
        <v>4010</v>
      </c>
      <c r="G61" s="428"/>
      <c r="H61" s="434">
        <f t="shared" si="5"/>
        <v>4010</v>
      </c>
      <c r="I61" s="260"/>
      <c r="J61" s="606">
        <f>I61/H61</f>
        <v>0</v>
      </c>
      <c r="K61" s="644"/>
      <c r="L61" s="259"/>
    </row>
    <row r="62" spans="1:12" ht="15.75">
      <c r="A62" s="423"/>
      <c r="B62" s="424">
        <v>3</v>
      </c>
      <c r="C62" s="339" t="s">
        <v>711</v>
      </c>
      <c r="D62" s="1105"/>
      <c r="E62" s="334"/>
      <c r="F62" s="433"/>
      <c r="G62" s="428"/>
      <c r="H62" s="434">
        <f t="shared" si="5"/>
        <v>0</v>
      </c>
      <c r="I62" s="260"/>
      <c r="J62" s="606"/>
      <c r="K62" s="644"/>
      <c r="L62" s="259"/>
    </row>
    <row r="63" spans="1:12" ht="15.75">
      <c r="A63" s="423"/>
      <c r="B63" s="424">
        <v>4</v>
      </c>
      <c r="C63" s="339" t="s">
        <v>707</v>
      </c>
      <c r="D63" s="1105"/>
      <c r="E63" s="334"/>
      <c r="F63" s="433"/>
      <c r="G63" s="428"/>
      <c r="H63" s="434">
        <f t="shared" si="5"/>
        <v>0</v>
      </c>
      <c r="I63" s="260"/>
      <c r="J63" s="606"/>
      <c r="K63" s="644"/>
      <c r="L63" s="259"/>
    </row>
    <row r="64" spans="1:12" ht="15.75">
      <c r="A64" s="423"/>
      <c r="B64" s="424">
        <v>5</v>
      </c>
      <c r="C64" s="339" t="s">
        <v>61</v>
      </c>
      <c r="D64" s="1105"/>
      <c r="E64" s="334"/>
      <c r="F64" s="433"/>
      <c r="G64" s="428"/>
      <c r="H64" s="434">
        <f t="shared" si="5"/>
        <v>0</v>
      </c>
      <c r="I64" s="260"/>
      <c r="J64" s="606"/>
      <c r="K64" s="644"/>
      <c r="L64" s="259"/>
    </row>
    <row r="65" spans="1:12" ht="15.75">
      <c r="A65" s="423"/>
      <c r="B65" s="424">
        <v>6</v>
      </c>
      <c r="C65" s="339" t="s">
        <v>30</v>
      </c>
      <c r="D65" s="1105"/>
      <c r="E65" s="334"/>
      <c r="F65" s="433"/>
      <c r="G65" s="433"/>
      <c r="H65" s="428">
        <f t="shared" si="5"/>
        <v>0</v>
      </c>
      <c r="I65" s="260"/>
      <c r="J65" s="606"/>
      <c r="K65" s="644"/>
      <c r="L65" s="259"/>
    </row>
    <row r="66" spans="1:12" ht="16.5" thickBot="1">
      <c r="A66" s="435"/>
      <c r="B66" s="436">
        <v>7</v>
      </c>
      <c r="C66" s="237" t="s">
        <v>63</v>
      </c>
      <c r="D66" s="1088"/>
      <c r="E66" s="437"/>
      <c r="F66" s="438">
        <v>700</v>
      </c>
      <c r="G66" s="438"/>
      <c r="H66" s="428">
        <f t="shared" si="5"/>
        <v>700</v>
      </c>
      <c r="I66" s="439"/>
      <c r="J66" s="1459"/>
      <c r="K66" s="1127"/>
      <c r="L66" s="239"/>
    </row>
    <row r="67" spans="1:12" ht="16.5" thickBot="1">
      <c r="A67" s="417"/>
      <c r="B67" s="418"/>
      <c r="C67" s="419" t="s">
        <v>170</v>
      </c>
      <c r="D67" s="420">
        <f>SUM(D68:D75)</f>
        <v>56676</v>
      </c>
      <c r="E67" s="420">
        <f>SUM(E68:E75)</f>
        <v>35900</v>
      </c>
      <c r="F67" s="420">
        <f>SUM(F68:F75)</f>
        <v>36710</v>
      </c>
      <c r="G67" s="420">
        <f>SUM(G68:G75)</f>
        <v>0</v>
      </c>
      <c r="H67" s="420">
        <f t="shared" si="5"/>
        <v>36710</v>
      </c>
      <c r="I67" s="422">
        <f>SUM(I68:I75)</f>
        <v>0</v>
      </c>
      <c r="J67" s="496">
        <f>I67/H67</f>
        <v>0</v>
      </c>
      <c r="K67" s="431">
        <f>SUM(K68:K75)</f>
        <v>0</v>
      </c>
      <c r="L67" s="420">
        <f>SUM(L68:L75)</f>
        <v>0</v>
      </c>
    </row>
    <row r="68" spans="1:12" ht="15.75">
      <c r="A68" s="423"/>
      <c r="B68" s="424">
        <v>1</v>
      </c>
      <c r="C68" s="339" t="s">
        <v>710</v>
      </c>
      <c r="D68" s="1105">
        <v>54176</v>
      </c>
      <c r="E68" s="334">
        <v>32000</v>
      </c>
      <c r="F68" s="334">
        <v>32000</v>
      </c>
      <c r="G68" s="334"/>
      <c r="H68" s="334">
        <f t="shared" si="5"/>
        <v>32000</v>
      </c>
      <c r="I68" s="335"/>
      <c r="J68" s="565">
        <f>I68/H68</f>
        <v>0</v>
      </c>
      <c r="K68" s="653"/>
      <c r="L68" s="647"/>
    </row>
    <row r="69" spans="1:12" ht="15.75">
      <c r="A69" s="423"/>
      <c r="B69" s="424">
        <v>2</v>
      </c>
      <c r="C69" s="339" t="s">
        <v>712</v>
      </c>
      <c r="D69" s="1105">
        <v>2500</v>
      </c>
      <c r="E69" s="334"/>
      <c r="F69" s="433"/>
      <c r="G69" s="433"/>
      <c r="H69" s="428">
        <f t="shared" si="5"/>
        <v>0</v>
      </c>
      <c r="I69" s="260"/>
      <c r="J69" s="606" t="e">
        <f>I69/H69</f>
        <v>#DIV/0!</v>
      </c>
      <c r="K69" s="644"/>
      <c r="L69" s="259"/>
    </row>
    <row r="70" spans="1:12" ht="15.75">
      <c r="A70" s="423"/>
      <c r="B70" s="424">
        <v>3</v>
      </c>
      <c r="C70" s="339" t="s">
        <v>711</v>
      </c>
      <c r="D70" s="1105"/>
      <c r="E70" s="334">
        <v>2400</v>
      </c>
      <c r="F70" s="433">
        <v>2400</v>
      </c>
      <c r="G70" s="433"/>
      <c r="H70" s="428">
        <f t="shared" si="5"/>
        <v>2400</v>
      </c>
      <c r="I70" s="260"/>
      <c r="J70" s="606"/>
      <c r="K70" s="644"/>
      <c r="L70" s="259"/>
    </row>
    <row r="71" spans="1:12" ht="15.75">
      <c r="A71" s="423"/>
      <c r="B71" s="424">
        <v>4</v>
      </c>
      <c r="C71" s="339" t="s">
        <v>608</v>
      </c>
      <c r="D71" s="1105"/>
      <c r="E71" s="334"/>
      <c r="F71" s="433"/>
      <c r="G71" s="433"/>
      <c r="H71" s="428"/>
      <c r="I71" s="260"/>
      <c r="J71" s="606"/>
      <c r="K71" s="644"/>
      <c r="L71" s="259"/>
    </row>
    <row r="72" spans="1:12" ht="15.75">
      <c r="A72" s="423"/>
      <c r="B72" s="424">
        <v>5</v>
      </c>
      <c r="C72" s="339" t="s">
        <v>707</v>
      </c>
      <c r="D72" s="1105"/>
      <c r="E72" s="334">
        <v>600</v>
      </c>
      <c r="F72" s="428">
        <v>600</v>
      </c>
      <c r="G72" s="433"/>
      <c r="H72" s="428">
        <f>SUM(F72:G72)</f>
        <v>600</v>
      </c>
      <c r="I72" s="260"/>
      <c r="J72" s="606"/>
      <c r="K72" s="644"/>
      <c r="L72" s="259"/>
    </row>
    <row r="73" spans="1:12" ht="15.75">
      <c r="A73" s="423"/>
      <c r="B73" s="424">
        <v>6</v>
      </c>
      <c r="C73" s="237" t="s">
        <v>61</v>
      </c>
      <c r="D73" s="1106"/>
      <c r="E73" s="440"/>
      <c r="F73" s="432">
        <v>0</v>
      </c>
      <c r="G73" s="438"/>
      <c r="H73" s="441">
        <f>SUM(F73:G73)</f>
        <v>0</v>
      </c>
      <c r="I73" s="439"/>
      <c r="J73" s="606"/>
      <c r="K73" s="644"/>
      <c r="L73" s="259"/>
    </row>
    <row r="74" spans="1:12" ht="15.75">
      <c r="A74" s="423"/>
      <c r="B74" s="424">
        <v>7</v>
      </c>
      <c r="C74" s="339" t="s">
        <v>30</v>
      </c>
      <c r="D74" s="1105"/>
      <c r="E74" s="334"/>
      <c r="F74" s="428"/>
      <c r="G74" s="433"/>
      <c r="H74" s="428">
        <f>SUM(F74:G74)</f>
        <v>0</v>
      </c>
      <c r="I74" s="260"/>
      <c r="J74" s="606"/>
      <c r="K74" s="644"/>
      <c r="L74" s="259"/>
    </row>
    <row r="75" spans="1:12" ht="16.5" thickBot="1">
      <c r="A75" s="442"/>
      <c r="B75" s="443">
        <v>8</v>
      </c>
      <c r="C75" s="444" t="s">
        <v>63</v>
      </c>
      <c r="D75" s="1107"/>
      <c r="E75" s="445">
        <v>900</v>
      </c>
      <c r="F75" s="446">
        <v>1710</v>
      </c>
      <c r="G75" s="446"/>
      <c r="H75" s="447">
        <f>SUM(F75:G75)</f>
        <v>1710</v>
      </c>
      <c r="I75" s="240"/>
      <c r="J75" s="1458"/>
      <c r="K75" s="1127"/>
      <c r="L75" s="239"/>
    </row>
    <row r="76" spans="1:12" ht="16.5" hidden="1" thickBot="1">
      <c r="A76" s="448"/>
      <c r="B76" s="449"/>
      <c r="C76" s="450"/>
      <c r="D76" s="1108"/>
      <c r="E76" s="451"/>
      <c r="F76" s="452"/>
      <c r="G76" s="453"/>
      <c r="H76" s="453"/>
      <c r="I76" s="355"/>
      <c r="J76" s="1456"/>
      <c r="K76" s="346"/>
      <c r="L76" s="356"/>
    </row>
    <row r="77" spans="1:12" ht="16.5" thickBot="1">
      <c r="A77" s="417"/>
      <c r="B77" s="418"/>
      <c r="C77" s="419" t="s">
        <v>947</v>
      </c>
      <c r="D77" s="420">
        <f>SUM(D78:D80)</f>
        <v>0</v>
      </c>
      <c r="E77" s="420">
        <f>SUM(E78:E80)</f>
        <v>5000</v>
      </c>
      <c r="F77" s="420">
        <f>SUM(F78:F80)</f>
        <v>5000</v>
      </c>
      <c r="G77" s="420">
        <f>SUM(G78:G80)</f>
        <v>0</v>
      </c>
      <c r="H77" s="420">
        <f t="shared" ref="H77:H83" si="6">SUM(F77:G77)</f>
        <v>5000</v>
      </c>
      <c r="I77" s="422">
        <f>SUM(I78:I80)</f>
        <v>0</v>
      </c>
      <c r="J77" s="496">
        <f>I77/H77</f>
        <v>0</v>
      </c>
      <c r="K77" s="422">
        <f>SUM(K78:K80)</f>
        <v>0</v>
      </c>
      <c r="L77" s="356"/>
    </row>
    <row r="78" spans="1:12" ht="15.75">
      <c r="A78" s="423"/>
      <c r="B78" s="424">
        <v>1</v>
      </c>
      <c r="C78" s="339" t="s">
        <v>710</v>
      </c>
      <c r="D78" s="1105"/>
      <c r="E78" s="334"/>
      <c r="F78" s="425"/>
      <c r="G78" s="425"/>
      <c r="H78" s="432">
        <f t="shared" si="6"/>
        <v>0</v>
      </c>
      <c r="I78" s="335"/>
      <c r="J78" s="565"/>
      <c r="K78" s="653"/>
      <c r="L78" s="647"/>
    </row>
    <row r="79" spans="1:12" ht="15.75">
      <c r="A79" s="423"/>
      <c r="B79" s="424">
        <v>2</v>
      </c>
      <c r="C79" s="339" t="s">
        <v>712</v>
      </c>
      <c r="D79" s="1105"/>
      <c r="E79" s="334">
        <v>5000</v>
      </c>
      <c r="F79" s="433">
        <v>5000</v>
      </c>
      <c r="G79" s="433"/>
      <c r="H79" s="428">
        <f t="shared" si="6"/>
        <v>5000</v>
      </c>
      <c r="I79" s="260"/>
      <c r="J79" s="606">
        <f>I79/H79</f>
        <v>0</v>
      </c>
      <c r="K79" s="644"/>
      <c r="L79" s="259"/>
    </row>
    <row r="80" spans="1:12" ht="16.5" thickBot="1">
      <c r="A80" s="459"/>
      <c r="B80" s="460">
        <v>3</v>
      </c>
      <c r="C80" s="461" t="s">
        <v>707</v>
      </c>
      <c r="D80" s="1110"/>
      <c r="E80" s="462"/>
      <c r="F80" s="446"/>
      <c r="G80" s="447"/>
      <c r="H80" s="447">
        <f t="shared" si="6"/>
        <v>0</v>
      </c>
      <c r="I80" s="240"/>
      <c r="J80" s="1458"/>
      <c r="K80" s="555"/>
      <c r="L80" s="482"/>
    </row>
    <row r="81" spans="1:13" ht="16.5" thickBot="1">
      <c r="A81" s="454"/>
      <c r="B81" s="455"/>
      <c r="C81" s="456" t="s">
        <v>835</v>
      </c>
      <c r="D81" s="1109"/>
      <c r="E81" s="457">
        <f>SUM(E82:E84)</f>
        <v>5000</v>
      </c>
      <c r="F81" s="457">
        <f>SUM(F82:F84)</f>
        <v>5000</v>
      </c>
      <c r="G81" s="464">
        <f>SUM(G82:G84)</f>
        <v>0</v>
      </c>
      <c r="H81" s="465">
        <f t="shared" si="6"/>
        <v>5000</v>
      </c>
      <c r="I81" s="439"/>
      <c r="J81" s="1459"/>
      <c r="K81" s="355"/>
      <c r="L81" s="356"/>
    </row>
    <row r="82" spans="1:13" ht="15.75">
      <c r="A82" s="423"/>
      <c r="B82" s="424">
        <v>1</v>
      </c>
      <c r="C82" s="339" t="s">
        <v>710</v>
      </c>
      <c r="D82" s="1105"/>
      <c r="E82" s="334"/>
      <c r="F82" s="425"/>
      <c r="G82" s="425"/>
      <c r="H82" s="432">
        <f t="shared" si="6"/>
        <v>0</v>
      </c>
      <c r="I82" s="439"/>
      <c r="J82" s="1459"/>
      <c r="K82" s="653"/>
      <c r="L82" s="647"/>
    </row>
    <row r="83" spans="1:13" ht="15.75">
      <c r="A83" s="423"/>
      <c r="B83" s="424">
        <v>2</v>
      </c>
      <c r="C83" s="339" t="s">
        <v>712</v>
      </c>
      <c r="D83" s="1105"/>
      <c r="E83" s="334">
        <v>5000</v>
      </c>
      <c r="F83" s="433">
        <v>5000</v>
      </c>
      <c r="G83" s="433"/>
      <c r="H83" s="428">
        <f t="shared" si="6"/>
        <v>5000</v>
      </c>
      <c r="I83" s="439"/>
      <c r="J83" s="1459"/>
      <c r="K83" s="644"/>
      <c r="L83" s="259"/>
    </row>
    <row r="84" spans="1:13" ht="16.5" thickBot="1">
      <c r="A84" s="423"/>
      <c r="B84" s="424">
        <v>3</v>
      </c>
      <c r="C84" s="339" t="s">
        <v>608</v>
      </c>
      <c r="D84" s="1105"/>
      <c r="E84" s="334"/>
      <c r="F84" s="433"/>
      <c r="G84" s="433"/>
      <c r="H84" s="428"/>
      <c r="I84" s="439"/>
      <c r="J84" s="1459"/>
      <c r="K84" s="644"/>
      <c r="L84" s="259"/>
    </row>
    <row r="85" spans="1:13" ht="16.5" thickBot="1">
      <c r="A85" s="417"/>
      <c r="B85" s="418"/>
      <c r="C85" s="419" t="s">
        <v>159</v>
      </c>
      <c r="D85" s="420">
        <f>SUM(D86:D91)</f>
        <v>6000</v>
      </c>
      <c r="E85" s="420">
        <f>SUM(E86:E91)</f>
        <v>3500</v>
      </c>
      <c r="F85" s="420">
        <f>SUM(F86:F91)</f>
        <v>3770</v>
      </c>
      <c r="G85" s="430">
        <f>SUM(G86:G91)</f>
        <v>0</v>
      </c>
      <c r="H85" s="431">
        <f t="shared" ref="H85:H99" si="7">SUM(F85:G85)</f>
        <v>3770</v>
      </c>
      <c r="I85" s="422">
        <f>SUM(I86:I91)</f>
        <v>0</v>
      </c>
      <c r="J85" s="496">
        <f>I85/H85</f>
        <v>0</v>
      </c>
      <c r="K85" s="431">
        <f>SUM(K86:K91)</f>
        <v>0</v>
      </c>
      <c r="L85" s="420">
        <f>SUM(L86:L91)</f>
        <v>0</v>
      </c>
    </row>
    <row r="86" spans="1:13" ht="15.75">
      <c r="A86" s="423"/>
      <c r="B86" s="424">
        <v>1</v>
      </c>
      <c r="C86" s="339" t="s">
        <v>710</v>
      </c>
      <c r="D86" s="1105"/>
      <c r="E86" s="334"/>
      <c r="F86" s="425"/>
      <c r="G86" s="425"/>
      <c r="H86" s="432">
        <f t="shared" si="7"/>
        <v>0</v>
      </c>
      <c r="I86" s="335"/>
      <c r="J86" s="565"/>
      <c r="K86" s="653"/>
      <c r="L86" s="647"/>
    </row>
    <row r="87" spans="1:13" ht="15.75">
      <c r="A87" s="423"/>
      <c r="B87" s="424">
        <v>2</v>
      </c>
      <c r="C87" s="339" t="s">
        <v>712</v>
      </c>
      <c r="D87" s="1105">
        <v>6000</v>
      </c>
      <c r="E87" s="334">
        <v>3500</v>
      </c>
      <c r="F87" s="433">
        <v>3770</v>
      </c>
      <c r="G87" s="433"/>
      <c r="H87" s="428">
        <f t="shared" si="7"/>
        <v>3770</v>
      </c>
      <c r="I87" s="260"/>
      <c r="J87" s="606">
        <f>I87/H87</f>
        <v>0</v>
      </c>
      <c r="K87" s="644"/>
      <c r="L87" s="259"/>
    </row>
    <row r="88" spans="1:13" ht="15.75">
      <c r="A88" s="423"/>
      <c r="B88" s="424">
        <v>3</v>
      </c>
      <c r="C88" s="339" t="s">
        <v>707</v>
      </c>
      <c r="D88" s="1105"/>
      <c r="E88" s="334"/>
      <c r="F88" s="433"/>
      <c r="G88" s="433"/>
      <c r="H88" s="428">
        <f t="shared" si="7"/>
        <v>0</v>
      </c>
      <c r="I88" s="260"/>
      <c r="J88" s="606"/>
      <c r="K88" s="644"/>
      <c r="L88" s="259"/>
    </row>
    <row r="89" spans="1:13" ht="15.75">
      <c r="A89" s="423"/>
      <c r="B89" s="424">
        <v>4</v>
      </c>
      <c r="C89" s="237" t="s">
        <v>61</v>
      </c>
      <c r="D89" s="1088"/>
      <c r="E89" s="334"/>
      <c r="F89" s="433"/>
      <c r="G89" s="428"/>
      <c r="H89" s="428">
        <f t="shared" si="7"/>
        <v>0</v>
      </c>
      <c r="I89" s="439"/>
      <c r="J89" s="1459"/>
      <c r="K89" s="1127"/>
      <c r="L89" s="239"/>
    </row>
    <row r="90" spans="1:13" ht="15.75">
      <c r="A90" s="423"/>
      <c r="B90" s="424">
        <v>5</v>
      </c>
      <c r="C90" s="339" t="s">
        <v>30</v>
      </c>
      <c r="D90" s="1088"/>
      <c r="E90" s="334"/>
      <c r="F90" s="433"/>
      <c r="G90" s="428"/>
      <c r="H90" s="428">
        <f t="shared" si="7"/>
        <v>0</v>
      </c>
      <c r="I90" s="439"/>
      <c r="J90" s="1459"/>
      <c r="K90" s="1127"/>
      <c r="L90" s="239"/>
    </row>
    <row r="91" spans="1:13" ht="16.5" thickBot="1">
      <c r="A91" s="471"/>
      <c r="B91" s="476">
        <v>6</v>
      </c>
      <c r="C91" s="461" t="s">
        <v>171</v>
      </c>
      <c r="D91" s="991"/>
      <c r="E91" s="488"/>
      <c r="F91" s="478"/>
      <c r="G91" s="478"/>
      <c r="H91" s="447">
        <f t="shared" si="7"/>
        <v>0</v>
      </c>
      <c r="I91" s="556"/>
      <c r="J91" s="1584"/>
      <c r="K91" s="1425"/>
      <c r="L91" s="482"/>
    </row>
    <row r="92" spans="1:13" ht="16.5" thickBot="1">
      <c r="A92" s="417"/>
      <c r="B92" s="418"/>
      <c r="C92" s="419" t="s">
        <v>97</v>
      </c>
      <c r="D92" s="1104">
        <f>SUM(D93:D94)</f>
        <v>3000</v>
      </c>
      <c r="E92" s="420">
        <f>SUM(E93:E95)</f>
        <v>2000</v>
      </c>
      <c r="F92" s="421">
        <f>SUM(F93:F95)</f>
        <v>2000</v>
      </c>
      <c r="G92" s="421">
        <f>SUM(G93:G95)</f>
        <v>0</v>
      </c>
      <c r="H92" s="430">
        <f t="shared" si="7"/>
        <v>2000</v>
      </c>
      <c r="I92" s="422">
        <f>SUM(I93:I95)</f>
        <v>0</v>
      </c>
      <c r="J92" s="496">
        <f>I92/H92</f>
        <v>0</v>
      </c>
      <c r="K92" s="431">
        <f>SUM(K93:K95)</f>
        <v>0</v>
      </c>
      <c r="L92" s="420">
        <f>SUM(L93:L95)</f>
        <v>0</v>
      </c>
    </row>
    <row r="93" spans="1:13" ht="15.75">
      <c r="A93" s="423"/>
      <c r="B93" s="424">
        <v>1</v>
      </c>
      <c r="C93" s="339" t="s">
        <v>712</v>
      </c>
      <c r="D93" s="1105"/>
      <c r="E93" s="334">
        <v>2000</v>
      </c>
      <c r="F93" s="425">
        <v>2000</v>
      </c>
      <c r="G93" s="425"/>
      <c r="H93" s="432">
        <f t="shared" si="7"/>
        <v>2000</v>
      </c>
      <c r="I93" s="335"/>
      <c r="J93" s="565"/>
      <c r="K93" s="653"/>
      <c r="L93" s="647"/>
    </row>
    <row r="94" spans="1:13" ht="15.75">
      <c r="A94" s="423"/>
      <c r="B94" s="424">
        <v>2</v>
      </c>
      <c r="C94" s="234" t="s">
        <v>171</v>
      </c>
      <c r="D94" s="1105">
        <v>3000</v>
      </c>
      <c r="E94" s="334"/>
      <c r="F94" s="433"/>
      <c r="G94" s="433"/>
      <c r="H94" s="428">
        <f t="shared" si="7"/>
        <v>0</v>
      </c>
      <c r="I94" s="260"/>
      <c r="J94" s="606" t="e">
        <f>I94/H94</f>
        <v>#DIV/0!</v>
      </c>
      <c r="K94" s="644"/>
      <c r="L94" s="259"/>
    </row>
    <row r="95" spans="1:13" ht="16.5" thickBot="1">
      <c r="A95" s="459"/>
      <c r="B95" s="460">
        <v>3</v>
      </c>
      <c r="C95" s="461" t="s">
        <v>707</v>
      </c>
      <c r="D95" s="1110"/>
      <c r="E95" s="462"/>
      <c r="F95" s="446"/>
      <c r="G95" s="446"/>
      <c r="H95" s="447">
        <f t="shared" si="7"/>
        <v>0</v>
      </c>
      <c r="I95" s="555"/>
      <c r="J95" s="1460"/>
      <c r="K95" s="1425"/>
      <c r="L95" s="482"/>
    </row>
    <row r="96" spans="1:13" ht="16.5" thickBot="1">
      <c r="A96" s="417"/>
      <c r="B96" s="418"/>
      <c r="C96" s="419" t="s">
        <v>691</v>
      </c>
      <c r="D96" s="420">
        <f>SUM(D97:D102)</f>
        <v>14000</v>
      </c>
      <c r="E96" s="420">
        <f>SUM(E97:E102)</f>
        <v>29528</v>
      </c>
      <c r="F96" s="420">
        <f>SUM(F97:F99)</f>
        <v>30988</v>
      </c>
      <c r="G96" s="430">
        <f>SUM(G97:G99)</f>
        <v>0</v>
      </c>
      <c r="H96" s="431">
        <f t="shared" si="7"/>
        <v>30988</v>
      </c>
      <c r="I96" s="422">
        <f>SUM(I97:I102)</f>
        <v>0</v>
      </c>
      <c r="J96" s="496">
        <f>I96/H96</f>
        <v>0</v>
      </c>
      <c r="K96" s="431">
        <f>SUM(K97:K102)</f>
        <v>0</v>
      </c>
      <c r="L96" s="420">
        <f>SUM(L97:L102)</f>
        <v>0</v>
      </c>
      <c r="M96" s="1891"/>
    </row>
    <row r="97" spans="1:12" ht="15.75">
      <c r="A97" s="423"/>
      <c r="B97" s="424">
        <v>1</v>
      </c>
      <c r="C97" s="339" t="s">
        <v>710</v>
      </c>
      <c r="D97" s="1105"/>
      <c r="E97" s="334"/>
      <c r="F97" s="425"/>
      <c r="G97" s="432"/>
      <c r="H97" s="427">
        <f t="shared" si="7"/>
        <v>0</v>
      </c>
      <c r="I97" s="335"/>
      <c r="J97" s="565"/>
      <c r="K97" s="653"/>
      <c r="L97" s="647"/>
    </row>
    <row r="98" spans="1:12" ht="15.75">
      <c r="A98" s="423"/>
      <c r="B98" s="424">
        <v>2</v>
      </c>
      <c r="C98" s="339" t="s">
        <v>712</v>
      </c>
      <c r="D98" s="1105">
        <v>14000</v>
      </c>
      <c r="E98" s="334">
        <v>29528</v>
      </c>
      <c r="F98" s="433">
        <v>30988</v>
      </c>
      <c r="G98" s="428"/>
      <c r="H98" s="434">
        <f t="shared" si="7"/>
        <v>30988</v>
      </c>
      <c r="I98" s="260"/>
      <c r="J98" s="606">
        <f>I98/H98</f>
        <v>0</v>
      </c>
      <c r="K98" s="644"/>
      <c r="L98" s="259"/>
    </row>
    <row r="99" spans="1:12" ht="15.75">
      <c r="A99" s="423"/>
      <c r="B99" s="424">
        <v>3</v>
      </c>
      <c r="C99" s="339" t="s">
        <v>707</v>
      </c>
      <c r="D99" s="1105"/>
      <c r="E99" s="334"/>
      <c r="F99" s="433"/>
      <c r="G99" s="428"/>
      <c r="H99" s="434">
        <f t="shared" si="7"/>
        <v>0</v>
      </c>
      <c r="I99" s="260"/>
      <c r="J99" s="606"/>
      <c r="K99" s="644"/>
      <c r="L99" s="259"/>
    </row>
    <row r="100" spans="1:12" ht="15.75">
      <c r="A100" s="423"/>
      <c r="B100" s="424">
        <v>4</v>
      </c>
      <c r="C100" s="237" t="s">
        <v>61</v>
      </c>
      <c r="D100" s="1106"/>
      <c r="E100" s="334"/>
      <c r="F100" s="433"/>
      <c r="G100" s="428"/>
      <c r="H100" s="434"/>
      <c r="I100" s="260"/>
      <c r="J100" s="606"/>
      <c r="K100" s="644"/>
      <c r="L100" s="259"/>
    </row>
    <row r="101" spans="1:12" ht="15.75">
      <c r="A101" s="423"/>
      <c r="B101" s="424">
        <v>5</v>
      </c>
      <c r="C101" s="339" t="s">
        <v>30</v>
      </c>
      <c r="D101" s="1105"/>
      <c r="E101" s="334"/>
      <c r="F101" s="433"/>
      <c r="G101" s="428"/>
      <c r="H101" s="434"/>
      <c r="I101" s="260"/>
      <c r="J101" s="606"/>
      <c r="K101" s="644"/>
      <c r="L101" s="259"/>
    </row>
    <row r="102" spans="1:12" ht="16.5" thickBot="1">
      <c r="A102" s="459"/>
      <c r="B102" s="460">
        <v>6</v>
      </c>
      <c r="C102" s="461" t="s">
        <v>63</v>
      </c>
      <c r="D102" s="1110"/>
      <c r="E102" s="462"/>
      <c r="F102" s="438"/>
      <c r="G102" s="441"/>
      <c r="H102" s="467"/>
      <c r="I102" s="439"/>
      <c r="J102" s="1459"/>
      <c r="K102" s="1127"/>
      <c r="L102" s="239"/>
    </row>
    <row r="103" spans="1:12" ht="16.5" thickBot="1">
      <c r="A103" s="417"/>
      <c r="B103" s="418"/>
      <c r="C103" s="419" t="s">
        <v>642</v>
      </c>
      <c r="D103" s="420">
        <f>SUM(D104:D109)</f>
        <v>7000</v>
      </c>
      <c r="E103" s="420">
        <f>SUM(E104:E109)</f>
        <v>10500</v>
      </c>
      <c r="F103" s="420">
        <f>SUM(F104:F106)</f>
        <v>10500</v>
      </c>
      <c r="G103" s="430">
        <f>SUM(G104:G109)</f>
        <v>0</v>
      </c>
      <c r="H103" s="431">
        <f t="shared" ref="H103:H135" si="8">SUM(F103:G103)</f>
        <v>10500</v>
      </c>
      <c r="I103" s="422">
        <f>SUM(I104:I109)</f>
        <v>0</v>
      </c>
      <c r="J103" s="496">
        <f>I103/H103</f>
        <v>0</v>
      </c>
      <c r="K103" s="431">
        <f>SUM(K104:K109)</f>
        <v>0</v>
      </c>
      <c r="L103" s="420">
        <f>SUM(L104:L109)</f>
        <v>0</v>
      </c>
    </row>
    <row r="104" spans="1:12" ht="15.75">
      <c r="A104" s="423"/>
      <c r="B104" s="424">
        <v>1</v>
      </c>
      <c r="C104" s="339" t="s">
        <v>710</v>
      </c>
      <c r="D104" s="1105"/>
      <c r="E104" s="334"/>
      <c r="F104" s="425"/>
      <c r="G104" s="425"/>
      <c r="H104" s="432">
        <f t="shared" si="8"/>
        <v>0</v>
      </c>
      <c r="I104" s="335"/>
      <c r="J104" s="565"/>
      <c r="K104" s="653"/>
      <c r="L104" s="647"/>
    </row>
    <row r="105" spans="1:12" ht="15.75">
      <c r="A105" s="423"/>
      <c r="B105" s="424">
        <v>2</v>
      </c>
      <c r="C105" s="339" t="s">
        <v>712</v>
      </c>
      <c r="D105" s="1105">
        <v>7000</v>
      </c>
      <c r="E105" s="334">
        <v>10500</v>
      </c>
      <c r="F105" s="433">
        <v>10500</v>
      </c>
      <c r="G105" s="433"/>
      <c r="H105" s="428">
        <f t="shared" si="8"/>
        <v>10500</v>
      </c>
      <c r="I105" s="260"/>
      <c r="J105" s="606">
        <f>I105/H105</f>
        <v>0</v>
      </c>
      <c r="K105" s="644"/>
      <c r="L105" s="259"/>
    </row>
    <row r="106" spans="1:12" ht="15.75">
      <c r="A106" s="423"/>
      <c r="B106" s="424">
        <v>3</v>
      </c>
      <c r="C106" s="339" t="s">
        <v>707</v>
      </c>
      <c r="D106" s="1105"/>
      <c r="E106" s="334"/>
      <c r="F106" s="433"/>
      <c r="G106" s="433"/>
      <c r="H106" s="428">
        <f t="shared" si="8"/>
        <v>0</v>
      </c>
      <c r="I106" s="260"/>
      <c r="J106" s="606"/>
      <c r="K106" s="644"/>
      <c r="L106" s="259"/>
    </row>
    <row r="107" spans="1:12" ht="15.75">
      <c r="A107" s="423"/>
      <c r="B107" s="424">
        <v>4</v>
      </c>
      <c r="C107" s="237" t="s">
        <v>61</v>
      </c>
      <c r="D107" s="1106"/>
      <c r="E107" s="334"/>
      <c r="F107" s="433"/>
      <c r="G107" s="433"/>
      <c r="H107" s="428">
        <f t="shared" si="8"/>
        <v>0</v>
      </c>
      <c r="I107" s="260"/>
      <c r="J107" s="606"/>
      <c r="K107" s="644"/>
      <c r="L107" s="259"/>
    </row>
    <row r="108" spans="1:12" ht="15.75">
      <c r="A108" s="423"/>
      <c r="B108" s="424">
        <v>5</v>
      </c>
      <c r="C108" s="339" t="s">
        <v>30</v>
      </c>
      <c r="D108" s="1105"/>
      <c r="E108" s="334"/>
      <c r="F108" s="433"/>
      <c r="G108" s="433"/>
      <c r="H108" s="428">
        <f t="shared" si="8"/>
        <v>0</v>
      </c>
      <c r="I108" s="260"/>
      <c r="J108" s="606"/>
      <c r="K108" s="644"/>
      <c r="L108" s="259"/>
    </row>
    <row r="109" spans="1:12" ht="16.5" thickBot="1">
      <c r="A109" s="435"/>
      <c r="B109" s="436">
        <v>6</v>
      </c>
      <c r="C109" s="339" t="s">
        <v>63</v>
      </c>
      <c r="D109" s="1088"/>
      <c r="E109" s="437"/>
      <c r="F109" s="438"/>
      <c r="G109" s="438"/>
      <c r="H109" s="441">
        <f t="shared" si="8"/>
        <v>0</v>
      </c>
      <c r="I109" s="439"/>
      <c r="J109" s="1458"/>
      <c r="K109" s="1127"/>
      <c r="L109" s="239"/>
    </row>
    <row r="110" spans="1:12" ht="16.5" thickBot="1">
      <c r="A110" s="417"/>
      <c r="B110" s="418"/>
      <c r="C110" s="419" t="s">
        <v>521</v>
      </c>
      <c r="D110" s="420">
        <f>SUM(D111:D113)</f>
        <v>18000</v>
      </c>
      <c r="E110" s="420">
        <f>SUM(E111:E113)</f>
        <v>27000</v>
      </c>
      <c r="F110" s="421">
        <f>SUM(F111:F114)</f>
        <v>27000</v>
      </c>
      <c r="G110" s="421">
        <f>SUM(G111:G114)</f>
        <v>0</v>
      </c>
      <c r="H110" s="430">
        <f t="shared" si="8"/>
        <v>27000</v>
      </c>
      <c r="I110" s="269">
        <f>SUM(I111:I113)</f>
        <v>0</v>
      </c>
      <c r="J110" s="496">
        <f>I110/H110</f>
        <v>0</v>
      </c>
      <c r="K110" s="431">
        <f>SUM(K111:K113)</f>
        <v>0</v>
      </c>
      <c r="L110" s="420">
        <f>SUM(L111:L113)</f>
        <v>0</v>
      </c>
    </row>
    <row r="111" spans="1:12" ht="15.75">
      <c r="A111" s="468"/>
      <c r="B111" s="469">
        <v>1</v>
      </c>
      <c r="C111" s="470" t="s">
        <v>710</v>
      </c>
      <c r="D111" s="1111"/>
      <c r="E111" s="336"/>
      <c r="F111" s="425">
        <v>0</v>
      </c>
      <c r="G111" s="425"/>
      <c r="H111" s="432">
        <f t="shared" si="8"/>
        <v>0</v>
      </c>
      <c r="I111" s="335"/>
      <c r="J111" s="565"/>
      <c r="K111" s="653"/>
      <c r="L111" s="647"/>
    </row>
    <row r="112" spans="1:12" ht="15.75">
      <c r="A112" s="423"/>
      <c r="B112" s="424">
        <v>2</v>
      </c>
      <c r="C112" s="339" t="s">
        <v>712</v>
      </c>
      <c r="D112" s="1105">
        <v>18000</v>
      </c>
      <c r="E112" s="334">
        <v>27000</v>
      </c>
      <c r="F112" s="433">
        <v>27000</v>
      </c>
      <c r="G112" s="433"/>
      <c r="H112" s="428">
        <f t="shared" si="8"/>
        <v>27000</v>
      </c>
      <c r="I112" s="260"/>
      <c r="J112" s="606">
        <f>I112/H112</f>
        <v>0</v>
      </c>
      <c r="K112" s="644"/>
      <c r="L112" s="259"/>
    </row>
    <row r="113" spans="1:12" ht="15.75">
      <c r="A113" s="423"/>
      <c r="B113" s="424">
        <v>3</v>
      </c>
      <c r="C113" s="339" t="s">
        <v>707</v>
      </c>
      <c r="D113" s="1105"/>
      <c r="E113" s="334"/>
      <c r="F113" s="433"/>
      <c r="G113" s="428"/>
      <c r="H113" s="340">
        <f t="shared" si="8"/>
        <v>0</v>
      </c>
      <c r="I113" s="240"/>
      <c r="J113" s="1458"/>
      <c r="K113" s="644"/>
      <c r="L113" s="259"/>
    </row>
    <row r="114" spans="1:12" ht="16.5" thickBot="1">
      <c r="A114" s="435"/>
      <c r="B114" s="436">
        <v>4</v>
      </c>
      <c r="C114" s="466" t="s">
        <v>171</v>
      </c>
      <c r="D114" s="1088"/>
      <c r="E114" s="437"/>
      <c r="F114" s="438"/>
      <c r="G114" s="438"/>
      <c r="H114" s="340">
        <f t="shared" si="8"/>
        <v>0</v>
      </c>
      <c r="I114" s="439"/>
      <c r="J114" s="1459"/>
      <c r="K114" s="1425"/>
      <c r="L114" s="482"/>
    </row>
    <row r="115" spans="1:12" ht="16.5" thickBot="1">
      <c r="A115" s="417"/>
      <c r="B115" s="418"/>
      <c r="C115" s="419" t="s">
        <v>1009</v>
      </c>
      <c r="D115" s="1104"/>
      <c r="E115" s="420">
        <f>SUM(E116:E120)</f>
        <v>0</v>
      </c>
      <c r="F115" s="421">
        <f>SUM(F116:F120)</f>
        <v>600</v>
      </c>
      <c r="G115" s="421">
        <f>SUM(G116:G119)</f>
        <v>0</v>
      </c>
      <c r="H115" s="430">
        <f t="shared" si="8"/>
        <v>600</v>
      </c>
      <c r="I115" s="269">
        <f>SUM(I116:I119)</f>
        <v>0</v>
      </c>
      <c r="J115" s="1456"/>
      <c r="K115" s="766"/>
      <c r="L115" s="1411"/>
    </row>
    <row r="116" spans="1:12" ht="15.75">
      <c r="A116" s="468"/>
      <c r="B116" s="469">
        <v>1</v>
      </c>
      <c r="C116" s="470" t="s">
        <v>710</v>
      </c>
      <c r="D116" s="1111"/>
      <c r="E116" s="336"/>
      <c r="F116" s="425"/>
      <c r="G116" s="425"/>
      <c r="H116" s="432">
        <f t="shared" si="8"/>
        <v>0</v>
      </c>
      <c r="I116" s="335"/>
      <c r="J116" s="565"/>
      <c r="K116" s="653"/>
      <c r="L116" s="647"/>
    </row>
    <row r="117" spans="1:12" ht="15.75">
      <c r="A117" s="423"/>
      <c r="B117" s="424">
        <v>2</v>
      </c>
      <c r="C117" s="339" t="s">
        <v>712</v>
      </c>
      <c r="D117" s="1105"/>
      <c r="E117" s="334"/>
      <c r="F117" s="433">
        <v>600</v>
      </c>
      <c r="G117" s="433"/>
      <c r="H117" s="428">
        <f t="shared" si="8"/>
        <v>600</v>
      </c>
      <c r="I117" s="260"/>
      <c r="J117" s="606"/>
      <c r="K117" s="644"/>
      <c r="L117" s="259"/>
    </row>
    <row r="118" spans="1:12" ht="15.75">
      <c r="A118" s="423"/>
      <c r="B118" s="424">
        <v>3</v>
      </c>
      <c r="C118" s="339" t="s">
        <v>607</v>
      </c>
      <c r="D118" s="1105"/>
      <c r="E118" s="334"/>
      <c r="F118" s="433"/>
      <c r="G118" s="433"/>
      <c r="H118" s="428">
        <f t="shared" si="8"/>
        <v>0</v>
      </c>
      <c r="I118" s="240"/>
      <c r="J118" s="1458"/>
      <c r="K118" s="644"/>
      <c r="L118" s="259"/>
    </row>
    <row r="119" spans="1:12" ht="15.75">
      <c r="A119" s="423"/>
      <c r="B119" s="424">
        <v>4</v>
      </c>
      <c r="C119" s="339" t="s">
        <v>707</v>
      </c>
      <c r="D119" s="1105"/>
      <c r="E119" s="334"/>
      <c r="F119" s="433"/>
      <c r="G119" s="428"/>
      <c r="H119" s="340">
        <f t="shared" si="8"/>
        <v>0</v>
      </c>
      <c r="I119" s="240"/>
      <c r="J119" s="1458"/>
      <c r="K119" s="644"/>
      <c r="L119" s="259"/>
    </row>
    <row r="120" spans="1:12" ht="16.5" thickBot="1">
      <c r="A120" s="435"/>
      <c r="B120" s="436">
        <v>5</v>
      </c>
      <c r="C120" s="466" t="s">
        <v>171</v>
      </c>
      <c r="D120" s="1088"/>
      <c r="E120" s="437"/>
      <c r="F120" s="438"/>
      <c r="G120" s="438"/>
      <c r="H120" s="340">
        <f t="shared" si="8"/>
        <v>0</v>
      </c>
      <c r="I120" s="439"/>
      <c r="J120" s="1459"/>
      <c r="K120" s="1127"/>
      <c r="L120" s="239"/>
    </row>
    <row r="121" spans="1:12" ht="16.5" hidden="1" thickBot="1">
      <c r="A121" s="417"/>
      <c r="B121" s="418"/>
      <c r="C121" s="419" t="s">
        <v>174</v>
      </c>
      <c r="D121" s="420">
        <f>SUM(D122:D125)</f>
        <v>800</v>
      </c>
      <c r="E121" s="420">
        <f>SUM(E122:E125)</f>
        <v>0</v>
      </c>
      <c r="F121" s="420">
        <f>SUM(F122:F125)</f>
        <v>0</v>
      </c>
      <c r="G121" s="430">
        <f>SUM(G122:G125)</f>
        <v>0</v>
      </c>
      <c r="H121" s="431">
        <f t="shared" si="8"/>
        <v>0</v>
      </c>
      <c r="I121" s="269">
        <f>SUM(I122:I124)</f>
        <v>0</v>
      </c>
      <c r="J121" s="1456"/>
      <c r="K121" s="346"/>
      <c r="L121" s="356"/>
    </row>
    <row r="122" spans="1:12" ht="16.5" hidden="1" thickBot="1">
      <c r="A122" s="468"/>
      <c r="B122" s="469">
        <v>1</v>
      </c>
      <c r="C122" s="470" t="s">
        <v>138</v>
      </c>
      <c r="D122" s="1111"/>
      <c r="E122" s="336"/>
      <c r="F122" s="425"/>
      <c r="G122" s="432"/>
      <c r="H122" s="427">
        <f t="shared" si="8"/>
        <v>0</v>
      </c>
      <c r="I122" s="335"/>
      <c r="J122" s="565"/>
      <c r="K122" s="653"/>
      <c r="L122" s="647"/>
    </row>
    <row r="123" spans="1:12" ht="16.5" hidden="1" thickBot="1">
      <c r="A123" s="423"/>
      <c r="B123" s="424">
        <v>2</v>
      </c>
      <c r="C123" s="339" t="s">
        <v>139</v>
      </c>
      <c r="D123" s="1105"/>
      <c r="E123" s="334"/>
      <c r="F123" s="433">
        <v>0</v>
      </c>
      <c r="G123" s="428"/>
      <c r="H123" s="434">
        <f t="shared" si="8"/>
        <v>0</v>
      </c>
      <c r="I123" s="260"/>
      <c r="J123" s="606"/>
      <c r="K123" s="644"/>
      <c r="L123" s="259"/>
    </row>
    <row r="124" spans="1:12" ht="16.5" hidden="1" thickBot="1">
      <c r="A124" s="423"/>
      <c r="B124" s="424">
        <v>3</v>
      </c>
      <c r="C124" s="339" t="s">
        <v>609</v>
      </c>
      <c r="D124" s="1105"/>
      <c r="E124" s="334"/>
      <c r="F124" s="433"/>
      <c r="G124" s="428"/>
      <c r="H124" s="434">
        <f t="shared" si="8"/>
        <v>0</v>
      </c>
      <c r="I124" s="240"/>
      <c r="J124" s="1458"/>
      <c r="K124" s="644"/>
      <c r="L124" s="259"/>
    </row>
    <row r="125" spans="1:12" ht="16.5" hidden="1" thickBot="1">
      <c r="A125" s="435"/>
      <c r="B125" s="436">
        <v>4</v>
      </c>
      <c r="C125" s="466" t="s">
        <v>171</v>
      </c>
      <c r="D125" s="1088">
        <v>800</v>
      </c>
      <c r="E125" s="437">
        <v>0</v>
      </c>
      <c r="F125" s="438"/>
      <c r="G125" s="441"/>
      <c r="H125" s="434">
        <f t="shared" si="8"/>
        <v>0</v>
      </c>
      <c r="I125" s="439"/>
      <c r="J125" s="1459"/>
      <c r="K125" s="1127"/>
      <c r="L125" s="239"/>
    </row>
    <row r="126" spans="1:12" ht="16.5" thickBot="1">
      <c r="A126" s="417"/>
      <c r="B126" s="418"/>
      <c r="C126" s="419" t="s">
        <v>175</v>
      </c>
      <c r="D126" s="420">
        <f>SUM(D127:D129)</f>
        <v>6000</v>
      </c>
      <c r="E126" s="420">
        <f>SUM(E127:E129)</f>
        <v>6250</v>
      </c>
      <c r="F126" s="430">
        <f>SUM(F127:F130)</f>
        <v>7404</v>
      </c>
      <c r="G126" s="430">
        <f>SUM(G127:G130)</f>
        <v>0</v>
      </c>
      <c r="H126" s="431">
        <f t="shared" si="8"/>
        <v>7404</v>
      </c>
      <c r="I126" s="269">
        <f>SUM(I127:I129)</f>
        <v>0</v>
      </c>
      <c r="J126" s="1456"/>
      <c r="K126" s="431">
        <f>SUM(K127:K129)</f>
        <v>0</v>
      </c>
      <c r="L126" s="420">
        <f>SUM(L127:L129)</f>
        <v>0</v>
      </c>
    </row>
    <row r="127" spans="1:12" ht="15.75">
      <c r="A127" s="468"/>
      <c r="B127" s="469">
        <v>1</v>
      </c>
      <c r="C127" s="470" t="s">
        <v>710</v>
      </c>
      <c r="D127" s="1111"/>
      <c r="E127" s="336"/>
      <c r="F127" s="425"/>
      <c r="G127" s="432"/>
      <c r="H127" s="427">
        <f t="shared" si="8"/>
        <v>0</v>
      </c>
      <c r="I127" s="335"/>
      <c r="J127" s="565"/>
      <c r="K127" s="653"/>
      <c r="L127" s="647"/>
    </row>
    <row r="128" spans="1:12" ht="15.75">
      <c r="A128" s="423"/>
      <c r="B128" s="424">
        <v>2</v>
      </c>
      <c r="C128" s="339" t="s">
        <v>712</v>
      </c>
      <c r="D128" s="1105">
        <v>6000</v>
      </c>
      <c r="E128" s="334">
        <v>6250</v>
      </c>
      <c r="F128" s="433">
        <v>7404</v>
      </c>
      <c r="G128" s="428"/>
      <c r="H128" s="434">
        <f t="shared" si="8"/>
        <v>7404</v>
      </c>
      <c r="I128" s="260">
        <v>0</v>
      </c>
      <c r="J128" s="606"/>
      <c r="K128" s="644"/>
      <c r="L128" s="259"/>
    </row>
    <row r="129" spans="1:12" ht="15.75">
      <c r="A129" s="423"/>
      <c r="B129" s="424">
        <v>3</v>
      </c>
      <c r="C129" s="339" t="s">
        <v>609</v>
      </c>
      <c r="D129" s="1105"/>
      <c r="E129" s="334"/>
      <c r="F129" s="433"/>
      <c r="G129" s="428"/>
      <c r="H129" s="429">
        <f t="shared" si="8"/>
        <v>0</v>
      </c>
      <c r="I129" s="260"/>
      <c r="J129" s="606"/>
      <c r="K129" s="644"/>
      <c r="L129" s="259"/>
    </row>
    <row r="130" spans="1:12" ht="16.5" thickBot="1">
      <c r="A130" s="435"/>
      <c r="B130" s="436">
        <v>4</v>
      </c>
      <c r="C130" s="466" t="s">
        <v>171</v>
      </c>
      <c r="D130" s="1088"/>
      <c r="E130" s="437"/>
      <c r="F130" s="463"/>
      <c r="G130" s="441"/>
      <c r="H130" s="434">
        <f t="shared" si="8"/>
        <v>0</v>
      </c>
      <c r="I130" s="439"/>
      <c r="J130" s="1459"/>
      <c r="K130" s="1127"/>
      <c r="L130" s="239"/>
    </row>
    <row r="131" spans="1:12" ht="16.5" thickBot="1">
      <c r="A131" s="417"/>
      <c r="B131" s="418"/>
      <c r="C131" s="419" t="s">
        <v>522</v>
      </c>
      <c r="D131" s="420">
        <f>SUM(D132:D134)</f>
        <v>1800</v>
      </c>
      <c r="E131" s="420">
        <f>SUM(E132:E134)</f>
        <v>2000</v>
      </c>
      <c r="F131" s="420">
        <f>SUM(F132:F134)</f>
        <v>2000</v>
      </c>
      <c r="G131" s="430">
        <f>SUM(G132:G134)</f>
        <v>0</v>
      </c>
      <c r="H131" s="431">
        <f t="shared" si="8"/>
        <v>2000</v>
      </c>
      <c r="I131" s="422">
        <f>SUM(I132:I134)</f>
        <v>0</v>
      </c>
      <c r="J131" s="496">
        <f>I131/H131</f>
        <v>0</v>
      </c>
      <c r="K131" s="431">
        <f>SUM(K132:K134)</f>
        <v>0</v>
      </c>
      <c r="L131" s="420">
        <f>SUM(L132:L134)</f>
        <v>0</v>
      </c>
    </row>
    <row r="132" spans="1:12" ht="15.75">
      <c r="A132" s="468"/>
      <c r="B132" s="469">
        <v>1</v>
      </c>
      <c r="C132" s="470" t="s">
        <v>710</v>
      </c>
      <c r="D132" s="1111"/>
      <c r="E132" s="336"/>
      <c r="F132" s="425"/>
      <c r="G132" s="425"/>
      <c r="H132" s="432">
        <f t="shared" si="8"/>
        <v>0</v>
      </c>
      <c r="I132" s="335"/>
      <c r="J132" s="565"/>
      <c r="K132" s="653"/>
      <c r="L132" s="647"/>
    </row>
    <row r="133" spans="1:12" ht="15.75">
      <c r="A133" s="423"/>
      <c r="B133" s="424">
        <v>2</v>
      </c>
      <c r="C133" s="339" t="s">
        <v>712</v>
      </c>
      <c r="D133" s="1105">
        <v>1800</v>
      </c>
      <c r="E133" s="334">
        <v>2000</v>
      </c>
      <c r="F133" s="433">
        <v>2000</v>
      </c>
      <c r="G133" s="433"/>
      <c r="H133" s="428">
        <f t="shared" si="8"/>
        <v>2000</v>
      </c>
      <c r="I133" s="260"/>
      <c r="J133" s="606">
        <f>I133/H133</f>
        <v>0</v>
      </c>
      <c r="K133" s="644"/>
      <c r="L133" s="259"/>
    </row>
    <row r="134" spans="1:12" ht="16.5" thickBot="1">
      <c r="A134" s="459"/>
      <c r="B134" s="460">
        <v>3</v>
      </c>
      <c r="C134" s="461" t="s">
        <v>707</v>
      </c>
      <c r="D134" s="1110"/>
      <c r="E134" s="462"/>
      <c r="F134" s="446"/>
      <c r="G134" s="446"/>
      <c r="H134" s="447">
        <f t="shared" si="8"/>
        <v>0</v>
      </c>
      <c r="I134" s="482"/>
      <c r="J134" s="1458"/>
      <c r="K134" s="555"/>
      <c r="L134" s="482"/>
    </row>
    <row r="135" spans="1:12" ht="16.5" thickBot="1">
      <c r="A135" s="471"/>
      <c r="B135" s="472"/>
      <c r="C135" s="473" t="s">
        <v>948</v>
      </c>
      <c r="D135" s="477">
        <f>SUM(D136:D139)</f>
        <v>0</v>
      </c>
      <c r="E135" s="477">
        <f>SUM(E136:E139)</f>
        <v>6384</v>
      </c>
      <c r="F135" s="464">
        <f>SUM(F136:F139)</f>
        <v>6384</v>
      </c>
      <c r="G135" s="464">
        <f>SUM(G136:G139)</f>
        <v>0</v>
      </c>
      <c r="H135" s="465">
        <f t="shared" si="8"/>
        <v>6384</v>
      </c>
      <c r="I135" s="458">
        <f>SUM(I136:I139)</f>
        <v>0</v>
      </c>
      <c r="J135" s="496"/>
      <c r="K135" s="766"/>
      <c r="L135" s="1411"/>
    </row>
    <row r="136" spans="1:12" ht="15.75">
      <c r="A136" s="468"/>
      <c r="B136" s="475">
        <v>1</v>
      </c>
      <c r="C136" s="237" t="s">
        <v>710</v>
      </c>
      <c r="D136" s="1106"/>
      <c r="E136" s="440">
        <v>5184</v>
      </c>
      <c r="F136" s="425">
        <v>6384</v>
      </c>
      <c r="G136" s="425"/>
      <c r="H136" s="432">
        <f t="shared" ref="H136:H161" si="9">SUM(F136:G136)</f>
        <v>6384</v>
      </c>
      <c r="I136" s="335"/>
      <c r="J136" s="565"/>
      <c r="K136" s="653"/>
      <c r="L136" s="647"/>
    </row>
    <row r="137" spans="1:12" ht="15.75">
      <c r="A137" s="423"/>
      <c r="B137" s="424">
        <v>2</v>
      </c>
      <c r="C137" s="339" t="s">
        <v>712</v>
      </c>
      <c r="D137" s="1105"/>
      <c r="E137" s="334"/>
      <c r="F137" s="433"/>
      <c r="G137" s="433"/>
      <c r="H137" s="428">
        <f t="shared" si="9"/>
        <v>0</v>
      </c>
      <c r="I137" s="260"/>
      <c r="J137" s="606"/>
      <c r="K137" s="644"/>
      <c r="L137" s="259"/>
    </row>
    <row r="138" spans="1:12" ht="15.75">
      <c r="A138" s="442"/>
      <c r="B138" s="443">
        <v>3</v>
      </c>
      <c r="C138" s="339" t="s">
        <v>711</v>
      </c>
      <c r="D138" s="1107"/>
      <c r="E138" s="445"/>
      <c r="F138" s="341">
        <v>0</v>
      </c>
      <c r="G138" s="341"/>
      <c r="H138" s="428">
        <f t="shared" si="9"/>
        <v>0</v>
      </c>
      <c r="I138" s="240"/>
      <c r="J138" s="1458"/>
      <c r="K138" s="1127"/>
      <c r="L138" s="239"/>
    </row>
    <row r="139" spans="1:12" ht="16.5" thickBot="1">
      <c r="A139" s="442"/>
      <c r="B139" s="443">
        <v>4</v>
      </c>
      <c r="C139" s="466" t="s">
        <v>171</v>
      </c>
      <c r="D139" s="1107"/>
      <c r="E139" s="445">
        <v>1200</v>
      </c>
      <c r="F139" s="341">
        <v>0</v>
      </c>
      <c r="G139" s="341"/>
      <c r="H139" s="340">
        <f t="shared" si="9"/>
        <v>0</v>
      </c>
      <c r="I139" s="240"/>
      <c r="J139" s="1458"/>
      <c r="K139" s="1127"/>
      <c r="L139" s="239"/>
    </row>
    <row r="140" spans="1:12" ht="16.5" thickBot="1">
      <c r="A140" s="588"/>
      <c r="B140" s="449"/>
      <c r="C140" s="480" t="s">
        <v>632</v>
      </c>
      <c r="D140" s="481">
        <f>SUM(D141:D145)</f>
        <v>0</v>
      </c>
      <c r="E140" s="481">
        <f>SUM(E141:E145)</f>
        <v>116288</v>
      </c>
      <c r="F140" s="420">
        <f>SUM(F141:F145)</f>
        <v>137867</v>
      </c>
      <c r="G140" s="430">
        <f>SUM(G141:G145)</f>
        <v>1131</v>
      </c>
      <c r="H140" s="431">
        <f t="shared" si="9"/>
        <v>138998</v>
      </c>
      <c r="I140" s="422">
        <f>SUM(I141:I145)</f>
        <v>0</v>
      </c>
      <c r="J140" s="496">
        <f>I140/H140</f>
        <v>0</v>
      </c>
      <c r="K140" s="346"/>
      <c r="L140" s="356"/>
    </row>
    <row r="141" spans="1:12" ht="15.75">
      <c r="A141" s="468"/>
      <c r="B141" s="469">
        <v>1</v>
      </c>
      <c r="C141" s="237" t="s">
        <v>710</v>
      </c>
      <c r="D141" s="1088"/>
      <c r="E141" s="437"/>
      <c r="F141" s="425">
        <v>0</v>
      </c>
      <c r="G141" s="432">
        <v>0</v>
      </c>
      <c r="H141" s="427">
        <f t="shared" si="9"/>
        <v>0</v>
      </c>
      <c r="I141" s="335"/>
      <c r="J141" s="565"/>
      <c r="K141" s="653"/>
      <c r="L141" s="647"/>
    </row>
    <row r="142" spans="1:12" ht="15.75">
      <c r="A142" s="423"/>
      <c r="B142" s="424">
        <v>2</v>
      </c>
      <c r="C142" s="339" t="s">
        <v>712</v>
      </c>
      <c r="D142" s="1105"/>
      <c r="E142" s="334"/>
      <c r="F142" s="433"/>
      <c r="G142" s="428"/>
      <c r="H142" s="434">
        <f t="shared" si="9"/>
        <v>0</v>
      </c>
      <c r="I142" s="260"/>
      <c r="J142" s="606"/>
      <c r="K142" s="644"/>
      <c r="L142" s="259"/>
    </row>
    <row r="143" spans="1:12" ht="15.75">
      <c r="A143" s="423"/>
      <c r="B143" s="475">
        <v>3</v>
      </c>
      <c r="C143" s="339" t="s">
        <v>711</v>
      </c>
      <c r="D143" s="1105"/>
      <c r="E143" s="334">
        <v>116288</v>
      </c>
      <c r="F143" s="433">
        <v>137867</v>
      </c>
      <c r="G143" s="428">
        <v>1131</v>
      </c>
      <c r="H143" s="428">
        <f t="shared" si="9"/>
        <v>138998</v>
      </c>
      <c r="I143" s="260"/>
      <c r="J143" s="606"/>
      <c r="K143" s="644"/>
      <c r="L143" s="259"/>
    </row>
    <row r="144" spans="1:12" ht="15.75">
      <c r="A144" s="423"/>
      <c r="B144" s="424">
        <v>4</v>
      </c>
      <c r="C144" s="339" t="s">
        <v>707</v>
      </c>
      <c r="D144" s="1105"/>
      <c r="E144" s="334"/>
      <c r="F144" s="433"/>
      <c r="G144" s="428"/>
      <c r="H144" s="434">
        <f t="shared" si="9"/>
        <v>0</v>
      </c>
      <c r="I144" s="260"/>
      <c r="J144" s="606"/>
      <c r="K144" s="644"/>
      <c r="L144" s="259"/>
    </row>
    <row r="145" spans="1:12" ht="16.5" thickBot="1">
      <c r="A145" s="459"/>
      <c r="B145" s="475">
        <v>5</v>
      </c>
      <c r="C145" s="461" t="s">
        <v>63</v>
      </c>
      <c r="D145" s="1110"/>
      <c r="E145" s="462"/>
      <c r="F145" s="478"/>
      <c r="G145" s="447"/>
      <c r="H145" s="479">
        <f t="shared" si="9"/>
        <v>0</v>
      </c>
      <c r="I145" s="555"/>
      <c r="J145" s="1460"/>
      <c r="K145" s="555"/>
      <c r="L145" s="482"/>
    </row>
    <row r="146" spans="1:12" ht="16.5" hidden="1" thickBot="1">
      <c r="A146" s="448"/>
      <c r="B146" s="449"/>
      <c r="C146" s="480" t="s">
        <v>196</v>
      </c>
      <c r="D146" s="1112"/>
      <c r="E146" s="481">
        <f>SUM(E147:E149)</f>
        <v>0</v>
      </c>
      <c r="F146" s="421">
        <f>SUM(F147:F149)</f>
        <v>0</v>
      </c>
      <c r="G146" s="430">
        <f>SUM(G147:G149)</f>
        <v>0</v>
      </c>
      <c r="H146" s="431">
        <f t="shared" si="9"/>
        <v>0</v>
      </c>
      <c r="I146" s="269">
        <f>SUM(I147:I149)</f>
        <v>0</v>
      </c>
      <c r="J146" s="1475" t="e">
        <f>I146/H146</f>
        <v>#DIV/0!</v>
      </c>
      <c r="K146" s="355"/>
      <c r="L146" s="356"/>
    </row>
    <row r="147" spans="1:12" ht="16.5" hidden="1" thickBot="1">
      <c r="A147" s="468"/>
      <c r="B147" s="469">
        <v>1</v>
      </c>
      <c r="C147" s="237" t="s">
        <v>138</v>
      </c>
      <c r="D147" s="1088"/>
      <c r="E147" s="437"/>
      <c r="F147" s="425">
        <v>0</v>
      </c>
      <c r="G147" s="432">
        <v>0</v>
      </c>
      <c r="H147" s="427">
        <f t="shared" si="9"/>
        <v>0</v>
      </c>
      <c r="I147" s="260"/>
      <c r="J147" s="565"/>
      <c r="K147" s="653"/>
      <c r="L147" s="647"/>
    </row>
    <row r="148" spans="1:12" ht="16.5" hidden="1" thickBot="1">
      <c r="A148" s="423"/>
      <c r="B148" s="424">
        <v>2</v>
      </c>
      <c r="C148" s="339" t="s">
        <v>139</v>
      </c>
      <c r="D148" s="1105"/>
      <c r="E148" s="334"/>
      <c r="F148" s="433"/>
      <c r="G148" s="428"/>
      <c r="H148" s="434">
        <f t="shared" si="9"/>
        <v>0</v>
      </c>
      <c r="I148" s="260"/>
      <c r="J148" s="606" t="e">
        <f>I148/H148</f>
        <v>#DIV/0!</v>
      </c>
      <c r="K148" s="644"/>
      <c r="L148" s="259"/>
    </row>
    <row r="149" spans="1:12" ht="16.5" hidden="1" thickBot="1">
      <c r="A149" s="471"/>
      <c r="B149" s="476">
        <v>3</v>
      </c>
      <c r="C149" s="461" t="s">
        <v>609</v>
      </c>
      <c r="D149" s="1110"/>
      <c r="E149" s="462"/>
      <c r="F149" s="446">
        <v>0</v>
      </c>
      <c r="G149" s="447">
        <v>0</v>
      </c>
      <c r="H149" s="479">
        <f t="shared" si="9"/>
        <v>0</v>
      </c>
      <c r="I149" s="482"/>
      <c r="J149" s="1460"/>
      <c r="K149" s="644"/>
      <c r="L149" s="259"/>
    </row>
    <row r="150" spans="1:12" ht="16.5" hidden="1" thickBot="1">
      <c r="A150" s="448"/>
      <c r="B150" s="449"/>
      <c r="C150" s="480" t="s">
        <v>179</v>
      </c>
      <c r="D150" s="1112"/>
      <c r="E150" s="481">
        <f>SUM(E151:E153)</f>
        <v>0</v>
      </c>
      <c r="F150" s="421">
        <f>SUM(F151:F153)</f>
        <v>0</v>
      </c>
      <c r="G150" s="430">
        <f>SUM(G151:G153)</f>
        <v>0</v>
      </c>
      <c r="H150" s="431">
        <f t="shared" si="9"/>
        <v>0</v>
      </c>
      <c r="I150" s="335"/>
      <c r="J150" s="565" t="e">
        <f>I150/H150</f>
        <v>#DIV/0!</v>
      </c>
      <c r="K150" s="644"/>
      <c r="L150" s="259"/>
    </row>
    <row r="151" spans="1:12" ht="16.5" hidden="1" thickBot="1">
      <c r="A151" s="468"/>
      <c r="B151" s="469">
        <v>1</v>
      </c>
      <c r="C151" s="237" t="s">
        <v>138</v>
      </c>
      <c r="D151" s="1088"/>
      <c r="E151" s="437"/>
      <c r="F151" s="425">
        <v>0</v>
      </c>
      <c r="G151" s="432">
        <v>0</v>
      </c>
      <c r="H151" s="427">
        <f t="shared" si="9"/>
        <v>0</v>
      </c>
      <c r="I151" s="260"/>
      <c r="J151" s="606" t="e">
        <f>I151/H151</f>
        <v>#DIV/0!</v>
      </c>
      <c r="K151" s="644"/>
      <c r="L151" s="259"/>
    </row>
    <row r="152" spans="1:12" ht="16.5" hidden="1" thickBot="1">
      <c r="A152" s="423"/>
      <c r="B152" s="424">
        <v>2</v>
      </c>
      <c r="C152" s="339" t="s">
        <v>139</v>
      </c>
      <c r="D152" s="1105"/>
      <c r="E152" s="334"/>
      <c r="F152" s="433"/>
      <c r="G152" s="428"/>
      <c r="H152" s="434">
        <f t="shared" si="9"/>
        <v>0</v>
      </c>
      <c r="I152" s="260"/>
      <c r="J152" s="606" t="e">
        <f>I152/H152</f>
        <v>#DIV/0!</v>
      </c>
      <c r="K152" s="644"/>
      <c r="L152" s="259"/>
    </row>
    <row r="153" spans="1:12" ht="16.5" hidden="1" thickBot="1">
      <c r="A153" s="471"/>
      <c r="B153" s="476">
        <v>3</v>
      </c>
      <c r="C153" s="461" t="s">
        <v>609</v>
      </c>
      <c r="D153" s="1110"/>
      <c r="E153" s="462"/>
      <c r="F153" s="446">
        <v>0</v>
      </c>
      <c r="G153" s="447">
        <v>0</v>
      </c>
      <c r="H153" s="479">
        <f t="shared" si="9"/>
        <v>0</v>
      </c>
      <c r="I153" s="260"/>
      <c r="J153" s="606" t="e">
        <f>I153/H153</f>
        <v>#DIV/0!</v>
      </c>
      <c r="K153" s="1127"/>
      <c r="L153" s="239"/>
    </row>
    <row r="154" spans="1:12" ht="16.5" thickBot="1">
      <c r="A154" s="448"/>
      <c r="B154" s="449"/>
      <c r="C154" s="480" t="s">
        <v>458</v>
      </c>
      <c r="D154" s="481">
        <f>SUM(D155:D157)</f>
        <v>500</v>
      </c>
      <c r="E154" s="481">
        <f>SUM(E155:E157)</f>
        <v>700</v>
      </c>
      <c r="F154" s="420">
        <f>SUM(F155:F157)</f>
        <v>700</v>
      </c>
      <c r="G154" s="430">
        <f>SUM(G155:G157)</f>
        <v>0</v>
      </c>
      <c r="H154" s="431">
        <f t="shared" si="9"/>
        <v>700</v>
      </c>
      <c r="I154" s="511">
        <f>SUM(I155:I157)</f>
        <v>0</v>
      </c>
      <c r="J154" s="1460"/>
      <c r="K154" s="1426">
        <f>SUM(K155:K157)</f>
        <v>0</v>
      </c>
      <c r="L154" s="481">
        <f>SUM(L155:L157)</f>
        <v>0</v>
      </c>
    </row>
    <row r="155" spans="1:12" ht="15.75">
      <c r="A155" s="468"/>
      <c r="B155" s="469">
        <v>1</v>
      </c>
      <c r="C155" s="237" t="s">
        <v>710</v>
      </c>
      <c r="D155" s="1088"/>
      <c r="E155" s="437"/>
      <c r="F155" s="425">
        <v>0</v>
      </c>
      <c r="G155" s="432">
        <v>0</v>
      </c>
      <c r="H155" s="427">
        <f t="shared" si="9"/>
        <v>0</v>
      </c>
      <c r="I155" s="335"/>
      <c r="J155" s="565"/>
      <c r="K155" s="653"/>
      <c r="L155" s="647"/>
    </row>
    <row r="156" spans="1:12" ht="15.75">
      <c r="A156" s="423"/>
      <c r="B156" s="424">
        <v>2</v>
      </c>
      <c r="C156" s="339" t="s">
        <v>712</v>
      </c>
      <c r="D156" s="1105"/>
      <c r="E156" s="334"/>
      <c r="F156" s="433"/>
      <c r="G156" s="428"/>
      <c r="H156" s="434">
        <f t="shared" si="9"/>
        <v>0</v>
      </c>
      <c r="I156" s="260"/>
      <c r="J156" s="606"/>
      <c r="K156" s="644"/>
      <c r="L156" s="259"/>
    </row>
    <row r="157" spans="1:12" ht="16.5" thickBot="1">
      <c r="A157" s="471"/>
      <c r="B157" s="476">
        <v>3</v>
      </c>
      <c r="C157" s="339" t="s">
        <v>711</v>
      </c>
      <c r="D157" s="1110">
        <v>500</v>
      </c>
      <c r="E157" s="462">
        <v>700</v>
      </c>
      <c r="F157" s="446">
        <v>700</v>
      </c>
      <c r="G157" s="447"/>
      <c r="H157" s="479">
        <f t="shared" si="9"/>
        <v>700</v>
      </c>
      <c r="I157" s="555"/>
      <c r="J157" s="1460"/>
      <c r="K157" s="555"/>
      <c r="L157" s="482"/>
    </row>
    <row r="158" spans="1:12" ht="16.5" thickBot="1">
      <c r="A158" s="448"/>
      <c r="B158" s="449"/>
      <c r="C158" s="480" t="s">
        <v>56</v>
      </c>
      <c r="D158" s="1112"/>
      <c r="E158" s="481">
        <f>SUM(E159:E161)</f>
        <v>2000</v>
      </c>
      <c r="F158" s="420">
        <f>SUM(F159:F161)</f>
        <v>2000</v>
      </c>
      <c r="G158" s="430">
        <f>SUM(G159:G161)</f>
        <v>0</v>
      </c>
      <c r="H158" s="431">
        <f t="shared" si="9"/>
        <v>2000</v>
      </c>
      <c r="I158" s="335"/>
      <c r="J158" s="565"/>
      <c r="K158" s="355"/>
      <c r="L158" s="356"/>
    </row>
    <row r="159" spans="1:12" ht="15.75">
      <c r="A159" s="468"/>
      <c r="B159" s="469">
        <v>1</v>
      </c>
      <c r="C159" s="237" t="s">
        <v>710</v>
      </c>
      <c r="D159" s="1088"/>
      <c r="E159" s="437"/>
      <c r="F159" s="425"/>
      <c r="G159" s="425"/>
      <c r="H159" s="432">
        <f t="shared" si="9"/>
        <v>0</v>
      </c>
      <c r="I159" s="260"/>
      <c r="J159" s="606"/>
      <c r="K159" s="653"/>
      <c r="L159" s="647"/>
    </row>
    <row r="160" spans="1:12" ht="15.75">
      <c r="A160" s="423"/>
      <c r="B160" s="424">
        <v>2</v>
      </c>
      <c r="C160" s="339" t="s">
        <v>712</v>
      </c>
      <c r="D160" s="1105"/>
      <c r="E160" s="334">
        <v>2000</v>
      </c>
      <c r="F160" s="433">
        <v>2000</v>
      </c>
      <c r="G160" s="433"/>
      <c r="H160" s="428">
        <f t="shared" si="9"/>
        <v>2000</v>
      </c>
      <c r="I160" s="260"/>
      <c r="J160" s="606"/>
      <c r="K160" s="644"/>
      <c r="L160" s="259"/>
    </row>
    <row r="161" spans="1:12" ht="16.5" thickBot="1">
      <c r="A161" s="471"/>
      <c r="B161" s="476">
        <v>3</v>
      </c>
      <c r="C161" s="339" t="s">
        <v>711</v>
      </c>
      <c r="D161" s="1110"/>
      <c r="E161" s="462"/>
      <c r="F161" s="446"/>
      <c r="G161" s="446"/>
      <c r="H161" s="447">
        <f t="shared" si="9"/>
        <v>0</v>
      </c>
      <c r="I161" s="260"/>
      <c r="J161" s="606"/>
      <c r="K161" s="555"/>
      <c r="L161" s="482"/>
    </row>
    <row r="162" spans="1:12" ht="16.5" thickBot="1">
      <c r="A162" s="448"/>
      <c r="B162" s="449"/>
      <c r="C162" s="480" t="s">
        <v>78</v>
      </c>
      <c r="D162" s="481">
        <f>SUM(D163:D165)</f>
        <v>0</v>
      </c>
      <c r="E162" s="481">
        <f>SUM(E163:E165)</f>
        <v>1765</v>
      </c>
      <c r="F162" s="481">
        <f>SUM(F163:F165)</f>
        <v>1765</v>
      </c>
      <c r="G162" s="481">
        <f>SUM(G163:G165)</f>
        <v>0</v>
      </c>
      <c r="H162" s="481">
        <f>SUM(H163:H165)</f>
        <v>1765</v>
      </c>
      <c r="I162" s="260"/>
      <c r="J162" s="606"/>
      <c r="K162" s="355"/>
      <c r="L162" s="356"/>
    </row>
    <row r="163" spans="1:12" ht="15.75">
      <c r="A163" s="468"/>
      <c r="B163" s="469">
        <v>1</v>
      </c>
      <c r="C163" s="237" t="s">
        <v>710</v>
      </c>
      <c r="D163" s="1088"/>
      <c r="E163" s="437"/>
      <c r="F163" s="483"/>
      <c r="G163" s="426"/>
      <c r="H163" s="484"/>
      <c r="I163" s="260"/>
      <c r="J163" s="606"/>
      <c r="K163" s="653"/>
      <c r="L163" s="647"/>
    </row>
    <row r="164" spans="1:12" ht="15.75">
      <c r="A164" s="423"/>
      <c r="B164" s="424">
        <v>2</v>
      </c>
      <c r="C164" s="339" t="s">
        <v>712</v>
      </c>
      <c r="D164" s="1105"/>
      <c r="E164" s="334"/>
      <c r="F164" s="433"/>
      <c r="G164" s="428"/>
      <c r="H164" s="434"/>
      <c r="I164" s="260"/>
      <c r="J164" s="606"/>
      <c r="K164" s="644"/>
      <c r="L164" s="259"/>
    </row>
    <row r="165" spans="1:12" ht="16.5" thickBot="1">
      <c r="A165" s="471"/>
      <c r="B165" s="476">
        <v>3</v>
      </c>
      <c r="C165" s="461" t="s">
        <v>711</v>
      </c>
      <c r="D165" s="1110"/>
      <c r="E165" s="462">
        <v>1765</v>
      </c>
      <c r="F165" s="478">
        <v>1765</v>
      </c>
      <c r="G165" s="485"/>
      <c r="H165" s="447">
        <f>SUM(F165:G165)</f>
        <v>1765</v>
      </c>
      <c r="I165" s="260"/>
      <c r="J165" s="606"/>
      <c r="K165" s="555"/>
      <c r="L165" s="482"/>
    </row>
    <row r="166" spans="1:12" ht="16.5" hidden="1" thickBot="1">
      <c r="A166" s="448"/>
      <c r="B166" s="449"/>
      <c r="C166" s="480"/>
      <c r="D166" s="481">
        <f>SUM(D167:D169)</f>
        <v>0</v>
      </c>
      <c r="E166" s="481">
        <f>SUM(E167:E169)</f>
        <v>0</v>
      </c>
      <c r="F166" s="481">
        <f>SUM(F167:F169)</f>
        <v>0</v>
      </c>
      <c r="G166" s="481">
        <f>SUM(G167:G169)</f>
        <v>0</v>
      </c>
      <c r="H166" s="481">
        <f>SUM(H167:H169)</f>
        <v>0</v>
      </c>
      <c r="I166" s="260"/>
      <c r="J166" s="606"/>
      <c r="K166" s="355"/>
      <c r="L166" s="356"/>
    </row>
    <row r="167" spans="1:12" ht="16.5" hidden="1" thickBot="1">
      <c r="A167" s="468"/>
      <c r="B167" s="469">
        <v>1</v>
      </c>
      <c r="C167" s="237" t="s">
        <v>710</v>
      </c>
      <c r="D167" s="1088"/>
      <c r="E167" s="437"/>
      <c r="F167" s="483"/>
      <c r="G167" s="426"/>
      <c r="H167" s="484"/>
      <c r="I167" s="260"/>
      <c r="J167" s="606"/>
      <c r="K167" s="653"/>
      <c r="L167" s="647"/>
    </row>
    <row r="168" spans="1:12" ht="16.5" hidden="1" thickBot="1">
      <c r="A168" s="423"/>
      <c r="B168" s="424">
        <v>2</v>
      </c>
      <c r="C168" s="339" t="s">
        <v>712</v>
      </c>
      <c r="D168" s="1105"/>
      <c r="E168" s="334"/>
      <c r="F168" s="433"/>
      <c r="G168" s="428"/>
      <c r="H168" s="428">
        <f>SUM(F168:G168)</f>
        <v>0</v>
      </c>
      <c r="I168" s="260"/>
      <c r="J168" s="606"/>
      <c r="K168" s="644"/>
      <c r="L168" s="259"/>
    </row>
    <row r="169" spans="1:12" ht="16.5" hidden="1" thickBot="1">
      <c r="A169" s="471"/>
      <c r="B169" s="476">
        <v>3</v>
      </c>
      <c r="C169" s="339" t="s">
        <v>711</v>
      </c>
      <c r="D169" s="1110"/>
      <c r="E169" s="462"/>
      <c r="F169" s="478"/>
      <c r="G169" s="485"/>
      <c r="H169" s="486">
        <f t="shared" ref="H169:H181" si="10">SUM(F169:G169)</f>
        <v>0</v>
      </c>
      <c r="I169" s="260"/>
      <c r="J169" s="606"/>
      <c r="K169" s="555"/>
      <c r="L169" s="482"/>
    </row>
    <row r="170" spans="1:12" ht="16.5" hidden="1" thickBot="1">
      <c r="A170" s="448"/>
      <c r="B170" s="449"/>
      <c r="C170" s="480" t="s">
        <v>259</v>
      </c>
      <c r="D170" s="1112"/>
      <c r="E170" s="481">
        <f>SUM(E171:E173)</f>
        <v>0</v>
      </c>
      <c r="F170" s="430">
        <f>SUM(F171:F173)</f>
        <v>0</v>
      </c>
      <c r="G170" s="430">
        <f>SUM(G171:G173)</f>
        <v>0</v>
      </c>
      <c r="H170" s="431">
        <f t="shared" si="10"/>
        <v>0</v>
      </c>
      <c r="I170" s="260"/>
      <c r="J170" s="606"/>
      <c r="K170" s="355"/>
      <c r="L170" s="356"/>
    </row>
    <row r="171" spans="1:12" ht="16.5" hidden="1" thickBot="1">
      <c r="A171" s="468"/>
      <c r="B171" s="469">
        <v>1</v>
      </c>
      <c r="C171" s="237" t="s">
        <v>138</v>
      </c>
      <c r="D171" s="1088"/>
      <c r="E171" s="437"/>
      <c r="F171" s="334"/>
      <c r="G171" s="432"/>
      <c r="H171" s="343">
        <f t="shared" si="10"/>
        <v>0</v>
      </c>
      <c r="I171" s="260"/>
      <c r="J171" s="606"/>
      <c r="K171" s="653"/>
      <c r="L171" s="647"/>
    </row>
    <row r="172" spans="1:12" ht="16.5" hidden="1" thickBot="1">
      <c r="A172" s="423"/>
      <c r="B172" s="424">
        <v>2</v>
      </c>
      <c r="C172" s="339" t="s">
        <v>139</v>
      </c>
      <c r="D172" s="1105"/>
      <c r="E172" s="334"/>
      <c r="F172" s="433"/>
      <c r="G172" s="428"/>
      <c r="H172" s="343">
        <f t="shared" si="10"/>
        <v>0</v>
      </c>
      <c r="I172" s="260"/>
      <c r="J172" s="606"/>
      <c r="K172" s="644"/>
      <c r="L172" s="259"/>
    </row>
    <row r="173" spans="1:12" ht="16.5" hidden="1" thickBot="1">
      <c r="A173" s="459"/>
      <c r="B173" s="460">
        <v>3</v>
      </c>
      <c r="C173" s="461" t="s">
        <v>607</v>
      </c>
      <c r="D173" s="1110"/>
      <c r="E173" s="462"/>
      <c r="F173" s="446"/>
      <c r="G173" s="447"/>
      <c r="H173" s="1619">
        <f t="shared" si="10"/>
        <v>0</v>
      </c>
      <c r="I173" s="260"/>
      <c r="J173" s="606"/>
      <c r="K173" s="644"/>
      <c r="L173" s="259"/>
    </row>
    <row r="174" spans="1:12" ht="16.5" hidden="1" thickBot="1">
      <c r="A174" s="448"/>
      <c r="B174" s="449"/>
      <c r="C174" s="480"/>
      <c r="D174" s="1112"/>
      <c r="E174" s="481">
        <f>SUM(E175:E177)</f>
        <v>0</v>
      </c>
      <c r="F174" s="430">
        <f>SUM(F175:F177)</f>
        <v>0</v>
      </c>
      <c r="G174" s="431">
        <f>SUM(G175:G177)</f>
        <v>0</v>
      </c>
      <c r="H174" s="420">
        <f t="shared" si="10"/>
        <v>0</v>
      </c>
      <c r="I174" s="260"/>
      <c r="J174" s="606"/>
      <c r="K174" s="644"/>
      <c r="L174" s="259"/>
    </row>
    <row r="175" spans="1:12" ht="16.5" hidden="1" thickBot="1">
      <c r="A175" s="468"/>
      <c r="B175" s="469">
        <v>1</v>
      </c>
      <c r="C175" s="237" t="s">
        <v>138</v>
      </c>
      <c r="D175" s="1088"/>
      <c r="E175" s="437"/>
      <c r="F175" s="425"/>
      <c r="G175" s="425"/>
      <c r="H175" s="432">
        <f t="shared" si="10"/>
        <v>0</v>
      </c>
      <c r="I175" s="260"/>
      <c r="J175" s="606"/>
      <c r="K175" s="644"/>
      <c r="L175" s="259"/>
    </row>
    <row r="176" spans="1:12" ht="16.5" hidden="1" thickBot="1">
      <c r="A176" s="423"/>
      <c r="B176" s="424">
        <v>2</v>
      </c>
      <c r="C176" s="339" t="s">
        <v>139</v>
      </c>
      <c r="D176" s="1105"/>
      <c r="E176" s="334"/>
      <c r="F176" s="433"/>
      <c r="G176" s="433"/>
      <c r="H176" s="428">
        <f t="shared" si="10"/>
        <v>0</v>
      </c>
      <c r="I176" s="260"/>
      <c r="J176" s="606"/>
      <c r="K176" s="644"/>
      <c r="L176" s="259"/>
    </row>
    <row r="177" spans="1:13" ht="16.5" hidden="1" thickBot="1">
      <c r="A177" s="471"/>
      <c r="B177" s="476">
        <v>3</v>
      </c>
      <c r="C177" s="461" t="s">
        <v>607</v>
      </c>
      <c r="D177" s="1110"/>
      <c r="E177" s="462"/>
      <c r="F177" s="446"/>
      <c r="G177" s="446"/>
      <c r="H177" s="447">
        <f t="shared" si="10"/>
        <v>0</v>
      </c>
      <c r="I177" s="260"/>
      <c r="J177" s="606"/>
      <c r="K177" s="1127"/>
      <c r="L177" s="239"/>
    </row>
    <row r="178" spans="1:13" ht="15.75">
      <c r="A178" s="435"/>
      <c r="B178" s="436"/>
      <c r="C178" s="487" t="s">
        <v>181</v>
      </c>
      <c r="D178" s="1113"/>
      <c r="E178" s="437"/>
      <c r="F178" s="425"/>
      <c r="G178" s="425"/>
      <c r="H178" s="432">
        <f t="shared" si="10"/>
        <v>0</v>
      </c>
      <c r="I178" s="260"/>
      <c r="J178" s="606"/>
      <c r="K178" s="1427"/>
      <c r="L178" s="1300"/>
    </row>
    <row r="179" spans="1:13" ht="15.75">
      <c r="A179" s="423"/>
      <c r="B179" s="424">
        <v>1</v>
      </c>
      <c r="C179" s="403" t="s">
        <v>710</v>
      </c>
      <c r="D179" s="403"/>
      <c r="E179" s="434">
        <f>E52+E56+E60+E68+E78+E86+E97+E104+E111+E116+E122+E127+E132+E136+E141+E147+E151</f>
        <v>37184</v>
      </c>
      <c r="F179" s="434">
        <f>F52+F56+F60+F68+F78+F86+F97+F104+F111+F116+F122+F127+F132+F136+F141+F147+F151</f>
        <v>38384</v>
      </c>
      <c r="G179" s="434">
        <f>G52+G56+G60+G68+G78+G86+G97+G104+G111+G116+G122+G127+G132+G136+G141+G147+G151</f>
        <v>0</v>
      </c>
      <c r="H179" s="428">
        <f t="shared" si="10"/>
        <v>38384</v>
      </c>
      <c r="I179" s="260">
        <f>I52+I56+I60+I68+I78+I86+I93+I97+I104+I111+I116+I122+I127+I132+I136</f>
        <v>0</v>
      </c>
      <c r="J179" s="606">
        <f>I179/H179</f>
        <v>0</v>
      </c>
      <c r="K179" s="434">
        <f>K52+K56+K60+K68+K78+K86+K93+K97+K104+K111+K116+K122+K127+K132+K136+K141+K147+K151</f>
        <v>0</v>
      </c>
      <c r="L179" s="434">
        <f>L52+L56+L60+L68+L78+L86+L93+L97+L104+L111+L116+L122+L127+L132+L136+L141+L147+L151</f>
        <v>0</v>
      </c>
    </row>
    <row r="180" spans="1:13" ht="15.75">
      <c r="A180" s="423"/>
      <c r="B180" s="424">
        <v>2</v>
      </c>
      <c r="C180" s="339" t="s">
        <v>712</v>
      </c>
      <c r="D180" s="1105"/>
      <c r="E180" s="334">
        <f>E53+E57+E61+E69+E79+E87+E93+E98+E105+E112+E117+E123+E128+E133+E137+E142+E148+E152+E83+E160+E176+E168</f>
        <v>97278</v>
      </c>
      <c r="F180" s="334">
        <f>F53+F57+F61+F69+F79+F87+F93+F98+F105+F112+F117+F123+F128+F133+F137+F142+F148+F152+F83+F160+F176+F168</f>
        <v>100272</v>
      </c>
      <c r="G180" s="334">
        <f>G53+G57+G61+G69+G79+G87+G93+G94+G98+G105+G112+G117+G123+G128+G133+G137+G142+G148+G152+G83+G160+G168+G172</f>
        <v>0</v>
      </c>
      <c r="H180" s="428">
        <f t="shared" si="10"/>
        <v>100272</v>
      </c>
      <c r="I180" s="260">
        <f>I53+I57+I61+I69+I79+I87+I94+I98+I105+I112+I117+I123+I128+I133+I137+I148+I142</f>
        <v>0</v>
      </c>
      <c r="J180" s="606">
        <f>I180/H180</f>
        <v>0</v>
      </c>
      <c r="K180" s="343">
        <f>K53+K57+K61+K69+K79+K87+K94+K98+K105+K112+K117+K123+K128+K133+K137+K142+K148+K152+K83+K160+K176</f>
        <v>0</v>
      </c>
      <c r="L180" s="334">
        <f>L53+L57+L61+L69+L79+L87+L94+L98+L105+L112+L117+L123+L128+L133+L137+L142+L148+L152+L83+L160+L176</f>
        <v>0</v>
      </c>
    </row>
    <row r="181" spans="1:13" ht="15.75">
      <c r="A181" s="423"/>
      <c r="B181" s="424">
        <v>3</v>
      </c>
      <c r="C181" s="339" t="s">
        <v>711</v>
      </c>
      <c r="D181" s="1105"/>
      <c r="E181" s="334">
        <f>E70+E143+E157+E161+E165+E169+E173+E177</f>
        <v>121153</v>
      </c>
      <c r="F181" s="334">
        <f>F62+F70+F157+F165+F169+F173+F177+F118+F143+F138+F161</f>
        <v>142732</v>
      </c>
      <c r="G181" s="334">
        <f>G62+G70+G157+G165+G169+G173+G177+G118+G143+G138+G161</f>
        <v>1131</v>
      </c>
      <c r="H181" s="428">
        <f t="shared" si="10"/>
        <v>143863</v>
      </c>
      <c r="I181" s="260">
        <f>I70+I157+I118+I138</f>
        <v>0</v>
      </c>
      <c r="J181" s="606">
        <f>I181/H181</f>
        <v>0</v>
      </c>
      <c r="K181" s="343">
        <f>K157+K165+K169+K173+K177</f>
        <v>0</v>
      </c>
      <c r="L181" s="334">
        <f>L157+L165+L169+L173+L177</f>
        <v>0</v>
      </c>
      <c r="M181" s="463"/>
    </row>
    <row r="182" spans="1:13" ht="15.75">
      <c r="A182" s="423"/>
      <c r="B182" s="424">
        <v>4</v>
      </c>
      <c r="C182" s="339" t="s">
        <v>608</v>
      </c>
      <c r="D182" s="1105"/>
      <c r="E182" s="334">
        <f>E71</f>
        <v>0</v>
      </c>
      <c r="F182" s="433"/>
      <c r="G182" s="433"/>
      <c r="H182" s="428"/>
      <c r="I182" s="260"/>
      <c r="J182" s="606"/>
      <c r="K182" s="644"/>
      <c r="L182" s="259"/>
    </row>
    <row r="183" spans="1:13" ht="15.75">
      <c r="A183" s="423"/>
      <c r="B183" s="424">
        <v>5</v>
      </c>
      <c r="C183" s="403" t="s">
        <v>707</v>
      </c>
      <c r="D183" s="1102"/>
      <c r="E183" s="334">
        <f>E54+E58+E63+E72+E80+E88+E95+E99+E106+E113+E119+E124+E129+E134+E144+E149+E153</f>
        <v>600</v>
      </c>
      <c r="F183" s="334">
        <f>F54+F58+F63+F72+F80+F88+F95+F99+F106+F113+F119+F124+F129+F134+F144+F149+F153</f>
        <v>600</v>
      </c>
      <c r="G183" s="433">
        <f>G54+G58+G63+G72+G80+G88+G95+G99+G106+G113+G119+G124+G129+G134</f>
        <v>0</v>
      </c>
      <c r="H183" s="428">
        <f t="shared" ref="H183:H188" si="11">SUM(F183:G183)</f>
        <v>600</v>
      </c>
      <c r="I183" s="260">
        <f>I54+I58+I63+I72+I80+I88+I95+I99+I106+I113+I119+I124+I129+I134+I139</f>
        <v>0</v>
      </c>
      <c r="J183" s="606"/>
      <c r="K183" s="644"/>
      <c r="L183" s="428"/>
    </row>
    <row r="184" spans="1:13" ht="15.75">
      <c r="A184" s="423"/>
      <c r="B184" s="424">
        <v>6</v>
      </c>
      <c r="C184" s="237" t="s">
        <v>61</v>
      </c>
      <c r="D184" s="1106"/>
      <c r="E184" s="334">
        <f>E64+E73+E100+E107</f>
        <v>0</v>
      </c>
      <c r="F184" s="341">
        <f>F73+F107+F64+F89</f>
        <v>0</v>
      </c>
      <c r="G184" s="341">
        <f>G73+G107+G64+G89</f>
        <v>0</v>
      </c>
      <c r="H184" s="340">
        <f t="shared" si="11"/>
        <v>0</v>
      </c>
      <c r="I184" s="240">
        <f>I64+I100+I73+I107</f>
        <v>0</v>
      </c>
      <c r="J184" s="606"/>
      <c r="K184" s="644"/>
      <c r="L184" s="428"/>
    </row>
    <row r="185" spans="1:13" ht="15.75">
      <c r="A185" s="423"/>
      <c r="B185" s="424">
        <v>7</v>
      </c>
      <c r="C185" s="339" t="s">
        <v>30</v>
      </c>
      <c r="D185" s="1105"/>
      <c r="E185" s="334">
        <f>E65+E74+E101+E108</f>
        <v>0</v>
      </c>
      <c r="F185" s="341">
        <f>F74+F108+F65+F90</f>
        <v>0</v>
      </c>
      <c r="G185" s="341">
        <f>G74+G108+G65+G90</f>
        <v>0</v>
      </c>
      <c r="H185" s="340">
        <f t="shared" si="11"/>
        <v>0</v>
      </c>
      <c r="I185" s="240">
        <f>I65+I74+I108</f>
        <v>0</v>
      </c>
      <c r="J185" s="606"/>
      <c r="K185" s="644"/>
      <c r="L185" s="428"/>
      <c r="M185" s="463"/>
    </row>
    <row r="186" spans="1:13" ht="15.75">
      <c r="A186" s="423"/>
      <c r="B186" s="424">
        <v>8</v>
      </c>
      <c r="C186" s="339" t="s">
        <v>63</v>
      </c>
      <c r="D186" s="1105"/>
      <c r="E186" s="334">
        <f>E139+E75</f>
        <v>2100</v>
      </c>
      <c r="F186" s="334">
        <f>F66+F75+F120+F125+F91+F139</f>
        <v>2410</v>
      </c>
      <c r="G186" s="334">
        <f>G66+G75+G120+G125+G91+G139</f>
        <v>0</v>
      </c>
      <c r="H186" s="340">
        <f t="shared" si="11"/>
        <v>2410</v>
      </c>
      <c r="I186" s="240">
        <f>I66+I75+I91+I102+I109+I145</f>
        <v>0</v>
      </c>
      <c r="J186" s="606"/>
      <c r="K186" s="491"/>
      <c r="L186" s="428"/>
      <c r="M186" s="463"/>
    </row>
    <row r="187" spans="1:13" ht="16.5" thickBot="1">
      <c r="A187" s="471"/>
      <c r="B187" s="476"/>
      <c r="C187" s="353"/>
      <c r="D187" s="991"/>
      <c r="E187" s="488"/>
      <c r="F187" s="341"/>
      <c r="G187" s="341"/>
      <c r="H187" s="340">
        <f t="shared" si="11"/>
        <v>0</v>
      </c>
      <c r="I187" s="240"/>
      <c r="J187" s="1458"/>
      <c r="K187" s="1425"/>
      <c r="L187" s="482"/>
    </row>
    <row r="188" spans="1:13" ht="16.5" thickBot="1">
      <c r="A188" s="328"/>
      <c r="B188" s="409"/>
      <c r="C188" s="153" t="s">
        <v>150</v>
      </c>
      <c r="D188" s="585"/>
      <c r="E188" s="489">
        <f>E51+E55+E59+E67+E77+E81+E85+E92+E96+E103+E110+E115+E121+E126+E131+E135+E140+E146+E150+E154+E158+E162+E166+E170+E174</f>
        <v>258315</v>
      </c>
      <c r="F188" s="490">
        <f>F51+F55+F59+F67+F77+F81+F85+F92+F96+F103+F110+F115+F121+F126+F131+F135+F140+F146+F150+F154+F158+F166+F170+F174+F162</f>
        <v>284398</v>
      </c>
      <c r="G188" s="490">
        <f>G51+G55+G59+G67+G77+G81+G85+G92+G96+G103+G110+G115+G121+G126+G131+G135+G140+G146+G150+G154+G158+G170+G174+G162+G166</f>
        <v>1131</v>
      </c>
      <c r="H188" s="489">
        <f t="shared" si="11"/>
        <v>285529</v>
      </c>
      <c r="I188" s="411">
        <f>I51+I55+I59+I67+I77+I85+I92+I96+I103+I110+I115+I121+I126+I131+I135+I140+I146+I154</f>
        <v>0</v>
      </c>
      <c r="J188" s="496">
        <f>I188/H188</f>
        <v>0</v>
      </c>
      <c r="K188" s="586">
        <f>K51+K55+K59+K67+K77+K81+K85+K92+K96+K103+K110+K115+K121+K126+K131+K135+K140+K146+K150+K154+K158+K162+K166+K170+K174</f>
        <v>0</v>
      </c>
      <c r="L188" s="489">
        <f>L51+L55+L59+L67+L77+L81+L85+L92+L96+L103+L110+L115+L121+L126+L131+L135+L140+L146+L150+L154+L158+L162+L166+L170+L174</f>
        <v>0</v>
      </c>
    </row>
    <row r="189" spans="1:13">
      <c r="J189" s="1093"/>
    </row>
    <row r="190" spans="1:13">
      <c r="E190" s="463"/>
      <c r="F190" s="463"/>
      <c r="G190" s="463"/>
      <c r="J190" s="1093"/>
    </row>
    <row r="191" spans="1:13">
      <c r="E191" s="463"/>
      <c r="F191" s="463"/>
      <c r="G191" s="463"/>
      <c r="H191" s="463"/>
      <c r="J191" s="1093"/>
    </row>
    <row r="192" spans="1:13">
      <c r="F192" s="463"/>
      <c r="G192" s="463"/>
      <c r="H192" s="463"/>
      <c r="J192" s="1093"/>
    </row>
    <row r="193" spans="5:10">
      <c r="F193" s="463"/>
      <c r="J193" s="1093"/>
    </row>
    <row r="194" spans="5:10">
      <c r="G194" s="463"/>
      <c r="J194" s="1093"/>
    </row>
    <row r="195" spans="5:10">
      <c r="G195" s="463"/>
      <c r="J195" s="1093"/>
    </row>
    <row r="196" spans="5:10">
      <c r="E196" s="463"/>
      <c r="G196" s="463"/>
      <c r="J196" s="1093"/>
    </row>
    <row r="197" spans="5:10">
      <c r="J197" s="1093"/>
    </row>
    <row r="198" spans="5:10">
      <c r="J198" s="1093"/>
    </row>
    <row r="199" spans="5:10">
      <c r="J199" s="1093"/>
    </row>
    <row r="200" spans="5:10">
      <c r="J200" s="1093"/>
    </row>
    <row r="201" spans="5:10">
      <c r="J201" s="1093"/>
    </row>
    <row r="202" spans="5:10">
      <c r="J202" s="1093"/>
    </row>
    <row r="203" spans="5:10">
      <c r="J203" s="1093"/>
    </row>
    <row r="204" spans="5:10">
      <c r="J204" s="1093"/>
    </row>
    <row r="205" spans="5:10">
      <c r="J205" s="1093"/>
    </row>
    <row r="206" spans="5:10">
      <c r="J206" s="1093"/>
    </row>
    <row r="207" spans="5:10">
      <c r="J207" s="1093"/>
    </row>
    <row r="208" spans="5:10">
      <c r="J208" s="1093"/>
    </row>
    <row r="209" spans="10:10">
      <c r="J209" s="1093"/>
    </row>
    <row r="210" spans="10:10">
      <c r="J210" s="1093"/>
    </row>
    <row r="211" spans="10:10">
      <c r="J211" s="1093"/>
    </row>
    <row r="212" spans="10:10">
      <c r="J212" s="1093"/>
    </row>
    <row r="213" spans="10:10">
      <c r="J213" s="1093"/>
    </row>
    <row r="214" spans="10:10">
      <c r="J214" s="1093"/>
    </row>
    <row r="215" spans="10:10">
      <c r="J215" s="1093"/>
    </row>
    <row r="216" spans="10:10">
      <c r="J216" s="1093"/>
    </row>
    <row r="217" spans="10:10">
      <c r="J217" s="1093"/>
    </row>
    <row r="218" spans="10:10">
      <c r="J218" s="1093"/>
    </row>
    <row r="219" spans="10:10">
      <c r="J219" s="1093"/>
    </row>
    <row r="220" spans="10:10">
      <c r="J220" s="1093"/>
    </row>
    <row r="221" spans="10:10">
      <c r="J221" s="1093"/>
    </row>
    <row r="222" spans="10:10">
      <c r="J222" s="1093"/>
    </row>
    <row r="223" spans="10:10">
      <c r="J223" s="1093"/>
    </row>
    <row r="224" spans="10:10">
      <c r="J224" s="1093"/>
    </row>
    <row r="225" spans="10:10">
      <c r="J225" s="1093"/>
    </row>
    <row r="226" spans="10:10">
      <c r="J226" s="1093"/>
    </row>
    <row r="227" spans="10:10">
      <c r="J227" s="1093"/>
    </row>
    <row r="228" spans="10:10">
      <c r="J228" s="1093"/>
    </row>
    <row r="229" spans="10:10">
      <c r="J229" s="1093"/>
    </row>
    <row r="230" spans="10:10">
      <c r="J230" s="1093"/>
    </row>
    <row r="231" spans="10:10">
      <c r="J231" s="1093"/>
    </row>
    <row r="232" spans="10:10">
      <c r="J232" s="1093"/>
    </row>
    <row r="233" spans="10:10">
      <c r="J233" s="1093"/>
    </row>
    <row r="234" spans="10:10">
      <c r="J234" s="1093"/>
    </row>
    <row r="235" spans="10:10">
      <c r="J235" s="1093"/>
    </row>
    <row r="236" spans="10:10">
      <c r="J236" s="1093"/>
    </row>
    <row r="237" spans="10:10">
      <c r="J237" s="1093"/>
    </row>
    <row r="238" spans="10:10">
      <c r="J238" s="1093"/>
    </row>
    <row r="239" spans="10:10">
      <c r="J239" s="1093"/>
    </row>
    <row r="240" spans="10:10">
      <c r="J240" s="1093"/>
    </row>
    <row r="241" spans="10:10">
      <c r="J241" s="1093"/>
    </row>
    <row r="242" spans="10:10">
      <c r="J242" s="1093"/>
    </row>
    <row r="243" spans="10:10">
      <c r="J243" s="1093"/>
    </row>
    <row r="244" spans="10:10">
      <c r="J244" s="1093"/>
    </row>
    <row r="245" spans="10:10">
      <c r="J245" s="1093"/>
    </row>
    <row r="246" spans="10:10">
      <c r="J246" s="1093"/>
    </row>
    <row r="247" spans="10:10">
      <c r="J247" s="1093"/>
    </row>
    <row r="248" spans="10:10">
      <c r="J248" s="1093"/>
    </row>
    <row r="249" spans="10:10">
      <c r="J249" s="1093"/>
    </row>
    <row r="250" spans="10:10">
      <c r="J250" s="1093"/>
    </row>
    <row r="251" spans="10:10">
      <c r="J251" s="1093"/>
    </row>
    <row r="252" spans="10:10">
      <c r="J252" s="1093"/>
    </row>
    <row r="253" spans="10:10">
      <c r="J253" s="1093"/>
    </row>
    <row r="254" spans="10:10">
      <c r="J254" s="1093"/>
    </row>
    <row r="255" spans="10:10">
      <c r="J255" s="1093"/>
    </row>
    <row r="256" spans="10:10">
      <c r="J256" s="1093"/>
    </row>
    <row r="257" spans="10:10">
      <c r="J257" s="1093"/>
    </row>
    <row r="258" spans="10:10">
      <c r="J258" s="1093"/>
    </row>
    <row r="259" spans="10:10">
      <c r="J259" s="1093"/>
    </row>
    <row r="260" spans="10:10">
      <c r="J260" s="1093"/>
    </row>
    <row r="261" spans="10:10">
      <c r="J261" s="1093"/>
    </row>
    <row r="262" spans="10:10">
      <c r="J262" s="1093"/>
    </row>
    <row r="263" spans="10:10">
      <c r="J263" s="1093"/>
    </row>
    <row r="264" spans="10:10">
      <c r="J264" s="1093"/>
    </row>
    <row r="265" spans="10:10">
      <c r="J265" s="1093"/>
    </row>
    <row r="266" spans="10:10">
      <c r="J266" s="1093"/>
    </row>
    <row r="267" spans="10:10">
      <c r="J267" s="1093"/>
    </row>
    <row r="268" spans="10:10">
      <c r="J268" s="1093"/>
    </row>
    <row r="269" spans="10:10">
      <c r="J269" s="1093"/>
    </row>
    <row r="270" spans="10:10">
      <c r="J270" s="1093"/>
    </row>
    <row r="271" spans="10:10">
      <c r="J271" s="1093"/>
    </row>
    <row r="272" spans="10:10">
      <c r="J272" s="1093"/>
    </row>
    <row r="273" spans="10:10">
      <c r="J273" s="1093"/>
    </row>
    <row r="274" spans="10:10">
      <c r="J274" s="1093"/>
    </row>
    <row r="275" spans="10:10">
      <c r="J275" s="1093"/>
    </row>
    <row r="276" spans="10:10">
      <c r="J276" s="1093"/>
    </row>
    <row r="277" spans="10:10">
      <c r="J277" s="1093"/>
    </row>
    <row r="278" spans="10:10">
      <c r="J278" s="1093"/>
    </row>
    <row r="279" spans="10:10">
      <c r="J279" s="1093"/>
    </row>
    <row r="280" spans="10:10">
      <c r="J280" s="1093"/>
    </row>
    <row r="281" spans="10:10">
      <c r="J281" s="1093"/>
    </row>
    <row r="282" spans="10:10">
      <c r="J282" s="1093"/>
    </row>
    <row r="283" spans="10:10">
      <c r="J283" s="1093"/>
    </row>
    <row r="284" spans="10:10">
      <c r="J284" s="1093"/>
    </row>
    <row r="285" spans="10:10">
      <c r="J285" s="1093"/>
    </row>
    <row r="286" spans="10:10">
      <c r="J286" s="1093"/>
    </row>
    <row r="287" spans="10:10">
      <c r="J287" s="1093"/>
    </row>
    <row r="288" spans="10:10">
      <c r="J288" s="1093"/>
    </row>
    <row r="289" spans="10:10">
      <c r="J289" s="1093"/>
    </row>
    <row r="290" spans="10:10">
      <c r="J290" s="1093"/>
    </row>
    <row r="291" spans="10:10">
      <c r="J291" s="1093"/>
    </row>
    <row r="292" spans="10:10">
      <c r="J292" s="1093"/>
    </row>
    <row r="293" spans="10:10">
      <c r="J293" s="1093"/>
    </row>
    <row r="294" spans="10:10">
      <c r="J294" s="1093"/>
    </row>
    <row r="295" spans="10:10">
      <c r="J295" s="1093"/>
    </row>
    <row r="296" spans="10:10">
      <c r="J296" s="1093"/>
    </row>
    <row r="297" spans="10:10">
      <c r="J297" s="1093"/>
    </row>
    <row r="298" spans="10:10">
      <c r="J298" s="1093"/>
    </row>
    <row r="299" spans="10:10">
      <c r="J299" s="1093"/>
    </row>
    <row r="300" spans="10:10">
      <c r="J300" s="1093"/>
    </row>
    <row r="301" spans="10:10">
      <c r="J301" s="1093"/>
    </row>
    <row r="302" spans="10:10">
      <c r="J302" s="1093"/>
    </row>
    <row r="303" spans="10:10">
      <c r="J303" s="1093"/>
    </row>
    <row r="304" spans="10:10">
      <c r="J304" s="1093"/>
    </row>
    <row r="305" spans="10:10">
      <c r="J305" s="1093"/>
    </row>
    <row r="306" spans="10:10">
      <c r="J306" s="1093"/>
    </row>
    <row r="307" spans="10:10">
      <c r="J307" s="1093"/>
    </row>
    <row r="308" spans="10:10">
      <c r="J308" s="1093"/>
    </row>
    <row r="309" spans="10:10">
      <c r="J309" s="1093"/>
    </row>
    <row r="310" spans="10:10">
      <c r="J310" s="1093"/>
    </row>
    <row r="311" spans="10:10">
      <c r="J311" s="1093"/>
    </row>
    <row r="312" spans="10:10">
      <c r="J312" s="1093"/>
    </row>
    <row r="313" spans="10:10">
      <c r="J313" s="1093"/>
    </row>
    <row r="314" spans="10:10">
      <c r="J314" s="1093"/>
    </row>
    <row r="315" spans="10:10">
      <c r="J315" s="1093"/>
    </row>
    <row r="316" spans="10:10">
      <c r="J316" s="1093"/>
    </row>
    <row r="317" spans="10:10">
      <c r="J317" s="1093"/>
    </row>
    <row r="318" spans="10:10">
      <c r="J318" s="1093"/>
    </row>
    <row r="319" spans="10:10">
      <c r="J319" s="1093"/>
    </row>
    <row r="320" spans="10:10">
      <c r="J320" s="1093"/>
    </row>
    <row r="321" spans="10:10">
      <c r="J321" s="1093"/>
    </row>
    <row r="322" spans="10:10">
      <c r="J322" s="1093"/>
    </row>
    <row r="323" spans="10:10">
      <c r="J323" s="1093"/>
    </row>
    <row r="324" spans="10:10">
      <c r="J324" s="1093"/>
    </row>
    <row r="325" spans="10:10">
      <c r="J325" s="1093"/>
    </row>
    <row r="326" spans="10:10">
      <c r="J326" s="1093"/>
    </row>
    <row r="327" spans="10:10">
      <c r="J327" s="1093"/>
    </row>
    <row r="328" spans="10:10">
      <c r="J328" s="1093"/>
    </row>
    <row r="329" spans="10:10">
      <c r="J329" s="1093"/>
    </row>
    <row r="330" spans="10:10">
      <c r="J330" s="1093"/>
    </row>
    <row r="331" spans="10:10">
      <c r="J331" s="1093"/>
    </row>
    <row r="332" spans="10:10">
      <c r="J332" s="1093"/>
    </row>
    <row r="333" spans="10:10">
      <c r="J333" s="1093"/>
    </row>
    <row r="334" spans="10:10">
      <c r="J334" s="1093"/>
    </row>
    <row r="335" spans="10:10">
      <c r="J335" s="1093"/>
    </row>
    <row r="336" spans="10:10">
      <c r="J336" s="1093"/>
    </row>
    <row r="337" spans="10:10">
      <c r="J337" s="1093"/>
    </row>
    <row r="338" spans="10:10">
      <c r="J338" s="1093"/>
    </row>
    <row r="339" spans="10:10">
      <c r="J339" s="1093"/>
    </row>
    <row r="340" spans="10:10">
      <c r="J340" s="1093"/>
    </row>
    <row r="341" spans="10:10">
      <c r="J341" s="1093"/>
    </row>
    <row r="342" spans="10:10">
      <c r="J342" s="1093"/>
    </row>
    <row r="343" spans="10:10">
      <c r="J343" s="1093"/>
    </row>
    <row r="344" spans="10:10">
      <c r="J344" s="1093"/>
    </row>
    <row r="345" spans="10:10">
      <c r="J345" s="1093"/>
    </row>
    <row r="346" spans="10:10">
      <c r="J346" s="1093"/>
    </row>
    <row r="347" spans="10:10">
      <c r="J347" s="1093"/>
    </row>
    <row r="348" spans="10:10">
      <c r="J348" s="1093"/>
    </row>
    <row r="349" spans="10:10">
      <c r="J349" s="1093"/>
    </row>
    <row r="350" spans="10:10">
      <c r="J350" s="1093"/>
    </row>
    <row r="351" spans="10:10">
      <c r="J351" s="1093"/>
    </row>
    <row r="352" spans="10:10">
      <c r="J352" s="1093"/>
    </row>
    <row r="353" spans="10:10">
      <c r="J353" s="1093"/>
    </row>
    <row r="354" spans="10:10">
      <c r="J354" s="1093"/>
    </row>
    <row r="355" spans="10:10">
      <c r="J355" s="1093"/>
    </row>
    <row r="356" spans="10:10">
      <c r="J356" s="1093"/>
    </row>
    <row r="357" spans="10:10">
      <c r="J357" s="1093"/>
    </row>
    <row r="358" spans="10:10">
      <c r="J358" s="1093"/>
    </row>
    <row r="359" spans="10:10">
      <c r="J359" s="1093"/>
    </row>
    <row r="360" spans="10:10">
      <c r="J360" s="1093"/>
    </row>
    <row r="361" spans="10:10">
      <c r="J361" s="1093"/>
    </row>
    <row r="362" spans="10:10">
      <c r="J362" s="1093"/>
    </row>
    <row r="363" spans="10:10">
      <c r="J363" s="1093"/>
    </row>
    <row r="364" spans="10:10">
      <c r="J364" s="1093"/>
    </row>
    <row r="365" spans="10:10">
      <c r="J365" s="1093"/>
    </row>
    <row r="366" spans="10:10">
      <c r="J366" s="1093"/>
    </row>
    <row r="367" spans="10:10">
      <c r="J367" s="1093"/>
    </row>
    <row r="368" spans="10:10">
      <c r="J368" s="1093"/>
    </row>
    <row r="369" spans="10:10">
      <c r="J369" s="1093"/>
    </row>
    <row r="370" spans="10:10">
      <c r="J370" s="1093"/>
    </row>
    <row r="371" spans="10:10">
      <c r="J371" s="1093"/>
    </row>
    <row r="372" spans="10:10">
      <c r="J372" s="1093"/>
    </row>
    <row r="373" spans="10:10">
      <c r="J373" s="1093"/>
    </row>
    <row r="374" spans="10:10">
      <c r="J374" s="1093"/>
    </row>
    <row r="375" spans="10:10">
      <c r="J375" s="1093"/>
    </row>
    <row r="376" spans="10:10">
      <c r="J376" s="1093"/>
    </row>
    <row r="377" spans="10:10">
      <c r="J377" s="1093"/>
    </row>
    <row r="378" spans="10:10">
      <c r="J378" s="1093"/>
    </row>
    <row r="379" spans="10:10">
      <c r="J379" s="1093"/>
    </row>
    <row r="380" spans="10:10">
      <c r="J380" s="1093"/>
    </row>
    <row r="381" spans="10:10">
      <c r="J381" s="1093"/>
    </row>
    <row r="382" spans="10:10">
      <c r="J382" s="1093"/>
    </row>
    <row r="383" spans="10:10">
      <c r="J383" s="1093"/>
    </row>
    <row r="384" spans="10:10">
      <c r="J384" s="1093"/>
    </row>
    <row r="385" spans="10:10">
      <c r="J385" s="1093"/>
    </row>
    <row r="386" spans="10:10">
      <c r="J386" s="1093"/>
    </row>
    <row r="387" spans="10:10">
      <c r="J387" s="1093"/>
    </row>
    <row r="388" spans="10:10">
      <c r="J388" s="1093"/>
    </row>
    <row r="389" spans="10:10">
      <c r="J389" s="1093"/>
    </row>
    <row r="390" spans="10:10">
      <c r="J390" s="1093"/>
    </row>
    <row r="391" spans="10:10">
      <c r="J391" s="1093"/>
    </row>
    <row r="392" spans="10:10">
      <c r="J392" s="1093"/>
    </row>
    <row r="393" spans="10:10">
      <c r="J393" s="1093"/>
    </row>
    <row r="394" spans="10:10">
      <c r="J394" s="1093"/>
    </row>
    <row r="395" spans="10:10">
      <c r="J395" s="1093"/>
    </row>
    <row r="396" spans="10:10">
      <c r="J396" s="1093"/>
    </row>
    <row r="397" spans="10:10">
      <c r="J397" s="1093"/>
    </row>
    <row r="398" spans="10:10">
      <c r="J398" s="1093"/>
    </row>
    <row r="399" spans="10:10">
      <c r="J399" s="1093"/>
    </row>
    <row r="400" spans="10:10">
      <c r="J400" s="1093"/>
    </row>
    <row r="401" spans="10:10">
      <c r="J401" s="1093"/>
    </row>
    <row r="402" spans="10:10">
      <c r="J402" s="1093"/>
    </row>
    <row r="403" spans="10:10">
      <c r="J403" s="1093"/>
    </row>
    <row r="404" spans="10:10">
      <c r="J404" s="1093"/>
    </row>
    <row r="405" spans="10:10">
      <c r="J405" s="1093"/>
    </row>
    <row r="406" spans="10:10">
      <c r="J406" s="1093"/>
    </row>
    <row r="407" spans="10:10">
      <c r="J407" s="1093"/>
    </row>
    <row r="408" spans="10:10">
      <c r="J408" s="1093"/>
    </row>
    <row r="409" spans="10:10">
      <c r="J409" s="1093"/>
    </row>
    <row r="410" spans="10:10">
      <c r="J410" s="1093"/>
    </row>
    <row r="411" spans="10:10">
      <c r="J411" s="1093"/>
    </row>
    <row r="412" spans="10:10">
      <c r="J412" s="1093"/>
    </row>
    <row r="413" spans="10:10">
      <c r="J413" s="1093"/>
    </row>
    <row r="414" spans="10:10">
      <c r="J414" s="1093"/>
    </row>
    <row r="415" spans="10:10">
      <c r="J415" s="1093"/>
    </row>
    <row r="416" spans="10:10">
      <c r="J416" s="1093"/>
    </row>
    <row r="417" spans="10:10">
      <c r="J417" s="1093"/>
    </row>
    <row r="418" spans="10:10">
      <c r="J418" s="1093"/>
    </row>
    <row r="419" spans="10:10">
      <c r="J419" s="1093"/>
    </row>
    <row r="420" spans="10:10">
      <c r="J420" s="1093"/>
    </row>
    <row r="421" spans="10:10">
      <c r="J421" s="1093"/>
    </row>
    <row r="422" spans="10:10">
      <c r="J422" s="1093"/>
    </row>
    <row r="423" spans="10:10">
      <c r="J423" s="1093"/>
    </row>
    <row r="424" spans="10:10">
      <c r="J424" s="1093"/>
    </row>
    <row r="425" spans="10:10">
      <c r="J425" s="1093"/>
    </row>
    <row r="426" spans="10:10">
      <c r="J426" s="1093"/>
    </row>
    <row r="427" spans="10:10">
      <c r="J427" s="1093"/>
    </row>
    <row r="428" spans="10:10">
      <c r="J428" s="1093"/>
    </row>
    <row r="429" spans="10:10">
      <c r="J429" s="1093"/>
    </row>
    <row r="430" spans="10:10">
      <c r="J430" s="1093"/>
    </row>
    <row r="431" spans="10:10">
      <c r="J431" s="1093"/>
    </row>
    <row r="432" spans="10:10">
      <c r="J432" s="1093"/>
    </row>
    <row r="433" spans="10:10">
      <c r="J433" s="1093"/>
    </row>
    <row r="434" spans="10:10">
      <c r="J434" s="1093"/>
    </row>
    <row r="435" spans="10:10">
      <c r="J435" s="1093"/>
    </row>
    <row r="436" spans="10:10">
      <c r="J436" s="1093"/>
    </row>
    <row r="437" spans="10:10">
      <c r="J437" s="1093"/>
    </row>
  </sheetData>
  <phoneticPr fontId="0" type="noConversion"/>
  <printOptions horizontalCentered="1"/>
  <pageMargins left="0.39370078740157483" right="0.39370078740157483" top="0.74803149606299213" bottom="1.77" header="0" footer="0"/>
  <pageSetup paperSize="9" scale="68" firstPageNumber="7" fitToHeight="3" orientation="portrait" useFirstPageNumber="1" horizontalDpi="300" verticalDpi="300" r:id="rId1"/>
  <headerFooter alignWithMargins="0">
    <oddHeader>&amp;R&amp;P</oddHeader>
  </headerFooter>
  <rowBreaks count="2" manualBreakCount="2">
    <brk id="95" max="16383" man="1"/>
    <brk id="203" max="6553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6"/>
  <sheetViews>
    <sheetView topLeftCell="A109" zoomScaleSheetLayoutView="100" workbookViewId="0">
      <selection activeCell="Q148" sqref="Q148"/>
    </sheetView>
  </sheetViews>
  <sheetFormatPr defaultColWidth="8" defaultRowHeight="12.75"/>
  <cols>
    <col min="1" max="1" width="8" style="323" customWidth="1"/>
    <col min="2" max="2" width="8.140625" style="234" customWidth="1"/>
    <col min="3" max="3" width="54.140625" style="234" customWidth="1"/>
    <col min="4" max="4" width="12.5703125" style="234" hidden="1" customWidth="1"/>
    <col min="5" max="5" width="10.85546875" style="234" customWidth="1"/>
    <col min="6" max="6" width="11.140625" style="234" customWidth="1"/>
    <col min="7" max="7" width="9.42578125" style="234" customWidth="1"/>
    <col min="8" max="8" width="12.42578125" style="234" customWidth="1"/>
    <col min="9" max="9" width="10.5703125" style="234" hidden="1" customWidth="1"/>
    <col min="10" max="10" width="8" style="234" hidden="1" customWidth="1"/>
    <col min="11" max="11" width="8" style="234" customWidth="1"/>
    <col min="12" max="12" width="9.42578125" style="234" customWidth="1"/>
    <col min="13" max="16384" width="8" style="234"/>
  </cols>
  <sheetData>
    <row r="1" spans="1:12" s="214" customFormat="1" ht="14.25" customHeight="1" thickBot="1">
      <c r="A1" s="1" t="s">
        <v>182</v>
      </c>
      <c r="E1" s="215"/>
      <c r="H1" s="349" t="s">
        <v>183</v>
      </c>
    </row>
    <row r="2" spans="1:12" s="220" customFormat="1" ht="15.75">
      <c r="A2" s="216" t="s">
        <v>114</v>
      </c>
      <c r="B2" s="217"/>
      <c r="C2" s="218" t="s">
        <v>258</v>
      </c>
      <c r="D2" s="1077"/>
      <c r="E2" s="219" t="s">
        <v>115</v>
      </c>
    </row>
    <row r="3" spans="1:12" s="220" customFormat="1" ht="16.5" thickBot="1">
      <c r="A3" s="221" t="s">
        <v>116</v>
      </c>
      <c r="B3" s="222"/>
      <c r="C3" s="223" t="s">
        <v>184</v>
      </c>
      <c r="D3" s="1097"/>
      <c r="E3" s="350" t="s">
        <v>185</v>
      </c>
    </row>
    <row r="4" spans="1:12" s="225" customFormat="1" ht="16.5" customHeight="1" thickBot="1">
      <c r="E4" s="226" t="s">
        <v>118</v>
      </c>
    </row>
    <row r="5" spans="1:12" ht="51">
      <c r="A5" s="227" t="s">
        <v>119</v>
      </c>
      <c r="B5" s="228" t="s">
        <v>120</v>
      </c>
      <c r="C5" s="229" t="s">
        <v>121</v>
      </c>
      <c r="D5" s="230" t="s">
        <v>454</v>
      </c>
      <c r="E5" s="230" t="s">
        <v>898</v>
      </c>
      <c r="F5" s="232" t="s">
        <v>1003</v>
      </c>
      <c r="G5" s="227" t="s">
        <v>593</v>
      </c>
      <c r="H5" s="231" t="s">
        <v>676</v>
      </c>
      <c r="I5" s="232" t="s">
        <v>452</v>
      </c>
      <c r="J5" s="227" t="s">
        <v>156</v>
      </c>
      <c r="K5" s="227" t="s">
        <v>49</v>
      </c>
      <c r="L5" s="233" t="s">
        <v>50</v>
      </c>
    </row>
    <row r="6" spans="1:12" ht="12.75" customHeight="1" thickBot="1">
      <c r="A6" s="351" t="s">
        <v>122</v>
      </c>
      <c r="B6" s="352"/>
      <c r="C6" s="353"/>
      <c r="D6" s="991"/>
      <c r="E6" s="354"/>
      <c r="F6" s="240"/>
      <c r="G6" s="240"/>
      <c r="H6" s="239"/>
      <c r="I6" s="240"/>
      <c r="J6" s="240"/>
      <c r="K6" s="240"/>
      <c r="L6" s="239"/>
    </row>
    <row r="7" spans="1:12" s="246" customFormat="1" ht="16.5" thickBot="1">
      <c r="A7" s="241">
        <v>1</v>
      </c>
      <c r="B7" s="242">
        <v>2</v>
      </c>
      <c r="C7" s="242">
        <v>3</v>
      </c>
      <c r="D7" s="992"/>
      <c r="E7" s="243">
        <v>4</v>
      </c>
      <c r="F7" s="245"/>
      <c r="G7" s="245"/>
      <c r="H7" s="244"/>
      <c r="I7" s="245"/>
      <c r="J7" s="245"/>
      <c r="K7" s="245"/>
      <c r="L7" s="244"/>
    </row>
    <row r="8" spans="1:12" s="362" customFormat="1" ht="15.75">
      <c r="A8" s="357"/>
      <c r="B8" s="358"/>
      <c r="C8" s="358" t="s">
        <v>157</v>
      </c>
      <c r="D8" s="358"/>
      <c r="E8" s="359"/>
      <c r="F8" s="360"/>
      <c r="G8" s="360"/>
      <c r="H8" s="361"/>
      <c r="I8" s="360"/>
      <c r="J8" s="1428"/>
      <c r="K8" s="1419"/>
      <c r="L8" s="361"/>
    </row>
    <row r="9" spans="1:12" s="332" customFormat="1">
      <c r="A9" s="252">
        <v>1</v>
      </c>
      <c r="B9" s="253"/>
      <c r="C9" s="61" t="s">
        <v>679</v>
      </c>
      <c r="D9" s="1079"/>
      <c r="E9" s="254"/>
      <c r="F9" s="363"/>
      <c r="G9" s="363"/>
      <c r="H9" s="364"/>
      <c r="I9" s="363"/>
      <c r="J9" s="364"/>
      <c r="K9" s="1420"/>
      <c r="L9" s="364"/>
    </row>
    <row r="10" spans="1:12">
      <c r="A10" s="252"/>
      <c r="B10" s="253">
        <v>1</v>
      </c>
      <c r="C10" s="54" t="s">
        <v>718</v>
      </c>
      <c r="D10" s="55">
        <f>SUM(D11:D14)</f>
        <v>0</v>
      </c>
      <c r="E10" s="570">
        <f>SUM(E11:E14)</f>
        <v>0</v>
      </c>
      <c r="F10" s="62">
        <f>SUM(F11:F14)</f>
        <v>1229</v>
      </c>
      <c r="G10" s="433">
        <f>SUM(G11:G14)</f>
        <v>0</v>
      </c>
      <c r="H10" s="428">
        <f t="shared" ref="H10:H40" si="0">SUM(F10:G10)</f>
        <v>1229</v>
      </c>
      <c r="I10" s="260">
        <f>SUM(I11:I14)</f>
        <v>0</v>
      </c>
      <c r="J10" s="1432"/>
      <c r="K10" s="644"/>
      <c r="L10" s="259"/>
    </row>
    <row r="11" spans="1:12" ht="13.5">
      <c r="A11" s="252"/>
      <c r="B11" s="253"/>
      <c r="C11" s="403" t="s">
        <v>7</v>
      </c>
      <c r="D11" s="55"/>
      <c r="E11" s="570"/>
      <c r="F11" s="433">
        <v>1229</v>
      </c>
      <c r="G11" s="433"/>
      <c r="H11" s="428">
        <f t="shared" si="0"/>
        <v>1229</v>
      </c>
      <c r="I11" s="260"/>
      <c r="J11" s="1432"/>
      <c r="K11" s="644"/>
      <c r="L11" s="259"/>
    </row>
    <row r="12" spans="1:12" ht="13.5" hidden="1">
      <c r="A12" s="252"/>
      <c r="B12" s="253"/>
      <c r="C12" s="403"/>
      <c r="D12" s="1102"/>
      <c r="E12" s="62"/>
      <c r="F12" s="433"/>
      <c r="G12" s="433"/>
      <c r="H12" s="428">
        <f t="shared" si="0"/>
        <v>0</v>
      </c>
      <c r="I12" s="260"/>
      <c r="J12" s="1432" t="e">
        <f>I12/H12</f>
        <v>#DIV/0!</v>
      </c>
      <c r="K12" s="644"/>
      <c r="L12" s="259"/>
    </row>
    <row r="13" spans="1:12" ht="13.5" hidden="1">
      <c r="A13" s="252"/>
      <c r="B13" s="253"/>
      <c r="C13" s="403"/>
      <c r="D13" s="1102"/>
      <c r="E13" s="62"/>
      <c r="F13" s="433"/>
      <c r="G13" s="433"/>
      <c r="H13" s="428">
        <f t="shared" si="0"/>
        <v>0</v>
      </c>
      <c r="I13" s="260"/>
      <c r="J13" s="1432" t="e">
        <f>I13/H13</f>
        <v>#DIV/0!</v>
      </c>
      <c r="K13" s="644"/>
      <c r="L13" s="259"/>
    </row>
    <row r="14" spans="1:12" ht="13.5" hidden="1">
      <c r="A14" s="252"/>
      <c r="B14" s="253"/>
      <c r="C14" s="403"/>
      <c r="D14" s="1102"/>
      <c r="E14" s="62"/>
      <c r="F14" s="433"/>
      <c r="G14" s="433"/>
      <c r="H14" s="428">
        <f t="shared" si="0"/>
        <v>0</v>
      </c>
      <c r="I14" s="260"/>
      <c r="J14" s="1432" t="e">
        <f>I14/H14</f>
        <v>#DIV/0!</v>
      </c>
      <c r="K14" s="644"/>
      <c r="L14" s="259"/>
    </row>
    <row r="15" spans="1:12">
      <c r="A15" s="252"/>
      <c r="B15" s="253">
        <v>2</v>
      </c>
      <c r="C15" s="54" t="s">
        <v>727</v>
      </c>
      <c r="D15" s="55">
        <f>SUM(D16:D20)</f>
        <v>17090</v>
      </c>
      <c r="E15" s="62">
        <f>SUM(E16:E20)</f>
        <v>15457</v>
      </c>
      <c r="F15" s="62">
        <f>SUM(F16:F20)</f>
        <v>16347</v>
      </c>
      <c r="G15" s="433">
        <f>SUM(G16:G20)</f>
        <v>0</v>
      </c>
      <c r="H15" s="428">
        <f t="shared" si="0"/>
        <v>16347</v>
      </c>
      <c r="I15" s="260">
        <f>SUM(I16:I20)</f>
        <v>0</v>
      </c>
      <c r="J15" s="1432">
        <f t="shared" ref="J15:J20" si="1">I15/H15</f>
        <v>0</v>
      </c>
      <c r="K15" s="570">
        <f>SUM(K16:K20)</f>
        <v>370</v>
      </c>
      <c r="L15" s="62">
        <f>SUM(L16:L20)</f>
        <v>0</v>
      </c>
    </row>
    <row r="16" spans="1:12" ht="13.5">
      <c r="A16" s="252"/>
      <c r="B16" s="253"/>
      <c r="C16" s="403" t="s">
        <v>611</v>
      </c>
      <c r="D16" s="55"/>
      <c r="E16" s="62"/>
      <c r="F16" s="433">
        <v>700</v>
      </c>
      <c r="G16" s="433"/>
      <c r="H16" s="428">
        <f t="shared" si="0"/>
        <v>700</v>
      </c>
      <c r="I16" s="260"/>
      <c r="J16" s="1432"/>
      <c r="K16" s="644"/>
      <c r="L16" s="259"/>
    </row>
    <row r="17" spans="1:12" ht="13.5">
      <c r="A17" s="252"/>
      <c r="B17" s="253"/>
      <c r="C17" s="403" t="s">
        <v>186</v>
      </c>
      <c r="D17" s="55">
        <v>3150</v>
      </c>
      <c r="E17" s="62">
        <v>3937</v>
      </c>
      <c r="F17" s="433">
        <v>3937</v>
      </c>
      <c r="G17" s="433"/>
      <c r="H17" s="428">
        <f t="shared" si="0"/>
        <v>3937</v>
      </c>
      <c r="I17" s="260"/>
      <c r="J17" s="1432">
        <f t="shared" si="1"/>
        <v>0</v>
      </c>
      <c r="K17" s="644"/>
      <c r="L17" s="259"/>
    </row>
    <row r="18" spans="1:12" ht="13.5">
      <c r="A18" s="252"/>
      <c r="B18" s="253"/>
      <c r="C18" s="403" t="s">
        <v>195</v>
      </c>
      <c r="D18" s="1102"/>
      <c r="E18" s="62"/>
      <c r="F18" s="433"/>
      <c r="G18" s="433"/>
      <c r="H18" s="428">
        <f t="shared" si="0"/>
        <v>0</v>
      </c>
      <c r="I18" s="260"/>
      <c r="J18" s="1432" t="e">
        <f t="shared" si="1"/>
        <v>#DIV/0!</v>
      </c>
      <c r="K18" s="644"/>
      <c r="L18" s="259"/>
    </row>
    <row r="19" spans="1:12" ht="13.5">
      <c r="A19" s="252"/>
      <c r="B19" s="253"/>
      <c r="C19" s="403" t="s">
        <v>187</v>
      </c>
      <c r="D19" s="55">
        <v>13800</v>
      </c>
      <c r="E19" s="62">
        <v>11340</v>
      </c>
      <c r="F19" s="433">
        <v>11340</v>
      </c>
      <c r="G19" s="433"/>
      <c r="H19" s="428">
        <f t="shared" si="0"/>
        <v>11340</v>
      </c>
      <c r="I19" s="260"/>
      <c r="J19" s="1432">
        <f t="shared" si="1"/>
        <v>0</v>
      </c>
      <c r="K19" s="644"/>
      <c r="L19" s="259"/>
    </row>
    <row r="20" spans="1:12" ht="13.5">
      <c r="A20" s="252"/>
      <c r="B20" s="253"/>
      <c r="C20" s="403" t="s">
        <v>188</v>
      </c>
      <c r="D20" s="55">
        <v>140</v>
      </c>
      <c r="E20" s="62">
        <v>180</v>
      </c>
      <c r="F20" s="491">
        <v>370</v>
      </c>
      <c r="G20" s="433"/>
      <c r="H20" s="428">
        <f t="shared" si="0"/>
        <v>370</v>
      </c>
      <c r="I20" s="260"/>
      <c r="J20" s="1432">
        <f t="shared" si="1"/>
        <v>0</v>
      </c>
      <c r="K20" s="644">
        <v>370</v>
      </c>
      <c r="L20" s="259"/>
    </row>
    <row r="21" spans="1:12">
      <c r="A21" s="252"/>
      <c r="B21" s="253">
        <v>3</v>
      </c>
      <c r="C21" s="54" t="s">
        <v>683</v>
      </c>
      <c r="D21" s="55">
        <f>SUM(D22:D27)</f>
        <v>4590</v>
      </c>
      <c r="E21" s="62">
        <f>SUM(E22:E28)</f>
        <v>4172</v>
      </c>
      <c r="F21" s="62">
        <f>SUM(F22:F28)</f>
        <v>4222</v>
      </c>
      <c r="G21" s="433">
        <f>SUM(G22:G28)</f>
        <v>0</v>
      </c>
      <c r="H21" s="428">
        <f t="shared" si="0"/>
        <v>4222</v>
      </c>
      <c r="I21" s="260">
        <f>SUM(I22:I28)</f>
        <v>0</v>
      </c>
      <c r="J21" s="1432">
        <f>I21/H21</f>
        <v>0</v>
      </c>
      <c r="K21" s="570">
        <f>SUM(K22:K28)</f>
        <v>99</v>
      </c>
      <c r="L21" s="62">
        <f>SUM(L22:L28)</f>
        <v>0</v>
      </c>
    </row>
    <row r="22" spans="1:12" ht="13.5" hidden="1">
      <c r="A22" s="252"/>
      <c r="B22" s="253"/>
      <c r="C22" s="403" t="s">
        <v>611</v>
      </c>
      <c r="D22" s="55"/>
      <c r="E22" s="62"/>
      <c r="F22" s="433"/>
      <c r="G22" s="433"/>
      <c r="H22" s="428">
        <f t="shared" si="0"/>
        <v>0</v>
      </c>
      <c r="I22" s="260"/>
      <c r="J22" s="1432"/>
      <c r="K22" s="644"/>
      <c r="L22" s="259"/>
    </row>
    <row r="23" spans="1:12" ht="13.5">
      <c r="A23" s="252"/>
      <c r="B23" s="253"/>
      <c r="C23" s="403" t="s">
        <v>188</v>
      </c>
      <c r="D23" s="55">
        <v>40</v>
      </c>
      <c r="E23" s="62">
        <v>49</v>
      </c>
      <c r="F23" s="433">
        <v>99</v>
      </c>
      <c r="G23" s="433"/>
      <c r="H23" s="428">
        <f t="shared" si="0"/>
        <v>99</v>
      </c>
      <c r="I23" s="260"/>
      <c r="J23" s="1432">
        <f>I23/H23</f>
        <v>0</v>
      </c>
      <c r="K23" s="644">
        <v>99</v>
      </c>
      <c r="L23" s="259"/>
    </row>
    <row r="24" spans="1:12" ht="13.5" hidden="1">
      <c r="A24" s="252"/>
      <c r="B24" s="253"/>
      <c r="C24" s="403" t="s">
        <v>365</v>
      </c>
      <c r="D24" s="55"/>
      <c r="E24" s="62"/>
      <c r="F24" s="433"/>
      <c r="G24" s="433"/>
      <c r="H24" s="428">
        <f t="shared" si="0"/>
        <v>0</v>
      </c>
      <c r="I24" s="260"/>
      <c r="J24" s="1432"/>
      <c r="K24" s="644"/>
      <c r="L24" s="259"/>
    </row>
    <row r="25" spans="1:12" ht="13.5" hidden="1">
      <c r="A25" s="252"/>
      <c r="B25" s="253"/>
      <c r="C25" s="403" t="s">
        <v>611</v>
      </c>
      <c r="D25" s="55"/>
      <c r="E25" s="62"/>
      <c r="F25" s="433"/>
      <c r="G25" s="433"/>
      <c r="H25" s="428">
        <f t="shared" si="0"/>
        <v>0</v>
      </c>
      <c r="I25" s="260"/>
      <c r="J25" s="1432"/>
      <c r="K25" s="644"/>
      <c r="L25" s="259"/>
    </row>
    <row r="26" spans="1:12" ht="13.5">
      <c r="A26" s="252"/>
      <c r="B26" s="253"/>
      <c r="C26" s="403" t="s">
        <v>186</v>
      </c>
      <c r="D26" s="55">
        <v>850</v>
      </c>
      <c r="E26" s="62">
        <v>1063</v>
      </c>
      <c r="F26" s="433">
        <v>1063</v>
      </c>
      <c r="G26" s="433"/>
      <c r="H26" s="428">
        <f t="shared" si="0"/>
        <v>1063</v>
      </c>
      <c r="I26" s="260"/>
      <c r="J26" s="1432">
        <f>I26/H26</f>
        <v>0</v>
      </c>
      <c r="K26" s="644"/>
      <c r="L26" s="259"/>
    </row>
    <row r="27" spans="1:12" ht="13.5">
      <c r="A27" s="252"/>
      <c r="B27" s="253"/>
      <c r="C27" s="403" t="s">
        <v>187</v>
      </c>
      <c r="D27" s="55">
        <v>3700</v>
      </c>
      <c r="E27" s="62">
        <v>3060</v>
      </c>
      <c r="F27" s="433">
        <v>3060</v>
      </c>
      <c r="G27" s="433"/>
      <c r="H27" s="428">
        <f t="shared" si="0"/>
        <v>3060</v>
      </c>
      <c r="I27" s="260"/>
      <c r="J27" s="1432">
        <f>I27/H27</f>
        <v>0</v>
      </c>
      <c r="K27" s="644"/>
      <c r="L27" s="259"/>
    </row>
    <row r="28" spans="1:12" ht="13.5" hidden="1">
      <c r="A28" s="252"/>
      <c r="B28" s="253"/>
      <c r="C28" s="403" t="s">
        <v>640</v>
      </c>
      <c r="D28" s="55"/>
      <c r="E28" s="62"/>
      <c r="F28" s="433"/>
      <c r="G28" s="433"/>
      <c r="H28" s="428">
        <f t="shared" si="0"/>
        <v>0</v>
      </c>
      <c r="I28" s="260"/>
      <c r="J28" s="1432"/>
      <c r="K28" s="644"/>
      <c r="L28" s="259"/>
    </row>
    <row r="29" spans="1:12">
      <c r="A29" s="252"/>
      <c r="B29" s="253">
        <v>4</v>
      </c>
      <c r="C29" s="54" t="s">
        <v>685</v>
      </c>
      <c r="D29" s="1080"/>
      <c r="E29" s="62">
        <f>SUM(E30:E30)</f>
        <v>0</v>
      </c>
      <c r="F29" s="433"/>
      <c r="G29" s="433"/>
      <c r="H29" s="428">
        <f t="shared" si="0"/>
        <v>0</v>
      </c>
      <c r="I29" s="260">
        <f>SUM(I30)</f>
        <v>0</v>
      </c>
      <c r="J29" s="1432"/>
      <c r="K29" s="644"/>
      <c r="L29" s="259"/>
    </row>
    <row r="30" spans="1:12" ht="13.5" hidden="1">
      <c r="A30" s="252"/>
      <c r="B30" s="253"/>
      <c r="C30" s="403"/>
      <c r="D30" s="1102"/>
      <c r="E30" s="62"/>
      <c r="F30" s="433"/>
      <c r="G30" s="433">
        <v>0</v>
      </c>
      <c r="H30" s="428">
        <f t="shared" si="0"/>
        <v>0</v>
      </c>
      <c r="I30" s="260"/>
      <c r="J30" s="1432"/>
      <c r="K30" s="644"/>
      <c r="L30" s="259"/>
    </row>
    <row r="31" spans="1:12">
      <c r="A31" s="252"/>
      <c r="B31" s="253">
        <v>5</v>
      </c>
      <c r="C31" s="54" t="s">
        <v>364</v>
      </c>
      <c r="D31" s="55">
        <f>D32</f>
        <v>18110</v>
      </c>
      <c r="E31" s="570">
        <f>E32</f>
        <v>21000</v>
      </c>
      <c r="F31" s="570">
        <f>F32</f>
        <v>21000</v>
      </c>
      <c r="G31" s="433">
        <f>G32</f>
        <v>600</v>
      </c>
      <c r="H31" s="428">
        <f t="shared" si="0"/>
        <v>21600</v>
      </c>
      <c r="I31" s="260">
        <f>I32</f>
        <v>0</v>
      </c>
      <c r="J31" s="1432">
        <f>I31/H31</f>
        <v>0</v>
      </c>
      <c r="K31" s="570">
        <f>K32</f>
        <v>0</v>
      </c>
      <c r="L31" s="570">
        <f>L32</f>
        <v>0</v>
      </c>
    </row>
    <row r="32" spans="1:12" ht="13.5">
      <c r="A32" s="252"/>
      <c r="B32" s="253"/>
      <c r="C32" s="403" t="s">
        <v>611</v>
      </c>
      <c r="D32" s="55">
        <v>18110</v>
      </c>
      <c r="E32" s="62">
        <v>21000</v>
      </c>
      <c r="F32" s="433">
        <v>21000</v>
      </c>
      <c r="G32" s="433">
        <v>600</v>
      </c>
      <c r="H32" s="428">
        <f t="shared" si="0"/>
        <v>21600</v>
      </c>
      <c r="I32" s="260"/>
      <c r="J32" s="1432">
        <f>I32/H32</f>
        <v>0</v>
      </c>
      <c r="K32" s="644"/>
      <c r="L32" s="259"/>
    </row>
    <row r="33" spans="1:12" ht="13.5" hidden="1">
      <c r="A33" s="252"/>
      <c r="B33" s="253"/>
      <c r="C33" s="403"/>
      <c r="D33" s="1102"/>
      <c r="E33" s="62"/>
      <c r="F33" s="433"/>
      <c r="G33" s="433"/>
      <c r="H33" s="428">
        <f t="shared" si="0"/>
        <v>0</v>
      </c>
      <c r="I33" s="260"/>
      <c r="J33" s="1432" t="e">
        <f>I33/H33</f>
        <v>#DIV/0!</v>
      </c>
      <c r="K33" s="644"/>
      <c r="L33" s="259"/>
    </row>
    <row r="34" spans="1:12" ht="13.5" hidden="1">
      <c r="A34" s="252"/>
      <c r="B34" s="253"/>
      <c r="C34" s="403"/>
      <c r="D34" s="1102"/>
      <c r="E34" s="62"/>
      <c r="F34" s="433"/>
      <c r="G34" s="433"/>
      <c r="H34" s="428">
        <f t="shared" si="0"/>
        <v>0</v>
      </c>
      <c r="I34" s="260"/>
      <c r="J34" s="1432" t="e">
        <f>I34/H34</f>
        <v>#DIV/0!</v>
      </c>
      <c r="K34" s="644"/>
      <c r="L34" s="259"/>
    </row>
    <row r="35" spans="1:12">
      <c r="A35" s="252"/>
      <c r="B35" s="253">
        <v>5</v>
      </c>
      <c r="C35" s="54" t="s">
        <v>715</v>
      </c>
      <c r="D35" s="1080"/>
      <c r="E35" s="62"/>
      <c r="F35" s="433"/>
      <c r="G35" s="433">
        <f>G37+G36</f>
        <v>0</v>
      </c>
      <c r="H35" s="428">
        <f t="shared" si="0"/>
        <v>0</v>
      </c>
      <c r="I35" s="260"/>
      <c r="J35" s="1432"/>
      <c r="K35" s="644"/>
      <c r="L35" s="259"/>
    </row>
    <row r="36" spans="1:12" hidden="1">
      <c r="A36" s="252"/>
      <c r="B36" s="253"/>
      <c r="C36" s="569" t="s">
        <v>453</v>
      </c>
      <c r="D36" s="1080"/>
      <c r="E36" s="62"/>
      <c r="F36" s="491"/>
      <c r="G36" s="433"/>
      <c r="H36" s="428">
        <f t="shared" si="0"/>
        <v>0</v>
      </c>
      <c r="I36" s="260"/>
      <c r="J36" s="1432"/>
      <c r="K36" s="259"/>
      <c r="L36" s="642"/>
    </row>
    <row r="37" spans="1:12" ht="13.5" hidden="1">
      <c r="A37" s="252"/>
      <c r="B37" s="253"/>
      <c r="C37" s="403" t="s">
        <v>186</v>
      </c>
      <c r="D37" s="1080"/>
      <c r="E37" s="62"/>
      <c r="F37" s="491"/>
      <c r="G37" s="433"/>
      <c r="H37" s="428">
        <f t="shared" si="0"/>
        <v>0</v>
      </c>
      <c r="I37" s="260"/>
      <c r="J37" s="1432"/>
      <c r="K37" s="259"/>
      <c r="L37" s="642"/>
    </row>
    <row r="38" spans="1:12">
      <c r="A38" s="252"/>
      <c r="B38" s="253"/>
      <c r="C38" s="61" t="s">
        <v>688</v>
      </c>
      <c r="D38" s="1117">
        <f>D10+D15+D21+D29+D35</f>
        <v>21680</v>
      </c>
      <c r="E38" s="62">
        <f>E10+E15+E21+E29+E31+E35</f>
        <v>40629</v>
      </c>
      <c r="F38" s="62">
        <f>F10+F15+F21+F29+F31+F35</f>
        <v>42798</v>
      </c>
      <c r="G38" s="433">
        <f>G10+G15+G21+G29+G35+G31</f>
        <v>600</v>
      </c>
      <c r="H38" s="428">
        <f t="shared" si="0"/>
        <v>43398</v>
      </c>
      <c r="I38" s="260">
        <f>I10+I15+I21+I29+I31+I35</f>
        <v>0</v>
      </c>
      <c r="J38" s="1432">
        <f>I38/H38</f>
        <v>0</v>
      </c>
      <c r="K38" s="570">
        <f>K10+K15+K21+K29+K31+K35</f>
        <v>469</v>
      </c>
      <c r="L38" s="62">
        <f>L10+L15+L21+L29+L31+L35</f>
        <v>0</v>
      </c>
    </row>
    <row r="39" spans="1:12" s="332" customFormat="1" ht="13.5" thickBot="1">
      <c r="A39" s="262"/>
      <c r="B39" s="263">
        <v>6</v>
      </c>
      <c r="C39" s="96" t="s">
        <v>690</v>
      </c>
      <c r="D39" s="1081"/>
      <c r="E39" s="264"/>
      <c r="F39" s="492"/>
      <c r="G39" s="492"/>
      <c r="H39" s="493">
        <f t="shared" si="0"/>
        <v>0</v>
      </c>
      <c r="I39" s="367"/>
      <c r="J39" s="1433"/>
      <c r="K39" s="1421"/>
      <c r="L39" s="368"/>
    </row>
    <row r="40" spans="1:12" s="314" customFormat="1" ht="15.75" thickBot="1">
      <c r="A40" s="266"/>
      <c r="B40" s="267"/>
      <c r="C40" s="72" t="s">
        <v>124</v>
      </c>
      <c r="D40" s="1099"/>
      <c r="E40" s="73">
        <f>SUM(E38:E39)</f>
        <v>40629</v>
      </c>
      <c r="F40" s="494">
        <f>SUM(F38:F39)</f>
        <v>42798</v>
      </c>
      <c r="G40" s="494">
        <f>SUM(G38:G39)</f>
        <v>600</v>
      </c>
      <c r="H40" s="495">
        <f t="shared" si="0"/>
        <v>43398</v>
      </c>
      <c r="I40" s="422">
        <f>SUM(I38:I39)</f>
        <v>0</v>
      </c>
      <c r="J40" s="496">
        <f>I40/H40</f>
        <v>0</v>
      </c>
      <c r="K40" s="342">
        <f>SUM(K38:K39)</f>
        <v>469</v>
      </c>
      <c r="L40" s="73">
        <f>SUM(L38:L39)</f>
        <v>0</v>
      </c>
    </row>
    <row r="41" spans="1:12" s="314" customFormat="1" ht="15">
      <c r="A41" s="271">
        <v>3</v>
      </c>
      <c r="B41" s="272"/>
      <c r="C41" s="273" t="s">
        <v>161</v>
      </c>
      <c r="D41" s="1082"/>
      <c r="E41" s="295"/>
      <c r="F41" s="497"/>
      <c r="G41" s="497"/>
      <c r="H41" s="498"/>
      <c r="I41" s="374"/>
      <c r="J41" s="1434"/>
      <c r="K41" s="1422"/>
      <c r="L41" s="381"/>
    </row>
    <row r="42" spans="1:12" s="314" customFormat="1" ht="15">
      <c r="A42" s="252"/>
      <c r="B42" s="253">
        <v>1</v>
      </c>
      <c r="C42" s="378" t="s">
        <v>738</v>
      </c>
      <c r="D42" s="1085"/>
      <c r="E42" s="62"/>
      <c r="F42" s="499"/>
      <c r="G42" s="499"/>
      <c r="H42" s="500">
        <f t="shared" ref="H42:H50" si="2">SUM(F42:G42)</f>
        <v>0</v>
      </c>
      <c r="I42" s="279"/>
      <c r="J42" s="1432"/>
      <c r="K42" s="1423"/>
      <c r="L42" s="383"/>
    </row>
    <row r="43" spans="1:12" s="314" customFormat="1" ht="15">
      <c r="A43" s="252"/>
      <c r="B43" s="253">
        <v>3</v>
      </c>
      <c r="C43" s="54" t="s">
        <v>713</v>
      </c>
      <c r="D43" s="55">
        <f>SUM(D44:D49)</f>
        <v>600</v>
      </c>
      <c r="E43" s="570">
        <f>SUM(E44:E49)</f>
        <v>1080</v>
      </c>
      <c r="F43" s="499">
        <f>SUM(F44:F49)</f>
        <v>1080</v>
      </c>
      <c r="G43" s="499">
        <f>SUM(G44:G49)</f>
        <v>0</v>
      </c>
      <c r="H43" s="500">
        <f t="shared" si="2"/>
        <v>1080</v>
      </c>
      <c r="I43" s="279">
        <f>SUM(I44:I49)</f>
        <v>0</v>
      </c>
      <c r="J43" s="1432">
        <f>I43/H43</f>
        <v>0</v>
      </c>
      <c r="K43" s="570">
        <f>SUM(K44:K49)</f>
        <v>1080</v>
      </c>
      <c r="L43" s="570">
        <f>SUM(L44:L49)</f>
        <v>0</v>
      </c>
    </row>
    <row r="44" spans="1:12" s="314" customFormat="1" ht="15" hidden="1">
      <c r="A44" s="252"/>
      <c r="B44" s="253"/>
      <c r="C44" s="54" t="s">
        <v>189</v>
      </c>
      <c r="D44" s="1080"/>
      <c r="E44" s="62"/>
      <c r="F44" s="500"/>
      <c r="G44" s="501"/>
      <c r="H44" s="500">
        <f t="shared" si="2"/>
        <v>0</v>
      </c>
      <c r="I44" s="281"/>
      <c r="J44" s="1432" t="e">
        <f>I44/H44</f>
        <v>#DIV/0!</v>
      </c>
      <c r="K44" s="1423"/>
      <c r="L44" s="383"/>
    </row>
    <row r="45" spans="1:12" s="314" customFormat="1" ht="15.75" thickBot="1">
      <c r="A45" s="252"/>
      <c r="B45" s="253"/>
      <c r="C45" s="54" t="s">
        <v>455</v>
      </c>
      <c r="D45" s="1080">
        <v>600</v>
      </c>
      <c r="E45" s="62">
        <v>1080</v>
      </c>
      <c r="F45" s="499">
        <v>1080</v>
      </c>
      <c r="G45" s="501"/>
      <c r="H45" s="500">
        <f t="shared" si="2"/>
        <v>1080</v>
      </c>
      <c r="I45" s="281"/>
      <c r="J45" s="1432">
        <f>I45/H45</f>
        <v>0</v>
      </c>
      <c r="K45" s="1523">
        <v>1080</v>
      </c>
      <c r="L45" s="383"/>
    </row>
    <row r="46" spans="1:12" s="314" customFormat="1" ht="15.75" hidden="1" thickBot="1">
      <c r="A46" s="252"/>
      <c r="B46" s="253"/>
      <c r="C46" s="54"/>
      <c r="D46" s="1080"/>
      <c r="E46" s="62"/>
      <c r="F46" s="499"/>
      <c r="G46" s="501"/>
      <c r="H46" s="502">
        <f t="shared" si="2"/>
        <v>0</v>
      </c>
      <c r="I46" s="281"/>
      <c r="J46" s="1432"/>
      <c r="K46" s="1423"/>
      <c r="L46" s="383"/>
    </row>
    <row r="47" spans="1:12" s="314" customFormat="1" ht="15.75" hidden="1" thickBot="1">
      <c r="A47" s="252"/>
      <c r="B47" s="253"/>
      <c r="C47" s="54"/>
      <c r="D47" s="1080"/>
      <c r="E47" s="62"/>
      <c r="F47" s="499"/>
      <c r="G47" s="499"/>
      <c r="H47" s="500">
        <f t="shared" si="2"/>
        <v>0</v>
      </c>
      <c r="I47" s="279"/>
      <c r="J47" s="1432" t="e">
        <f>I47/H47</f>
        <v>#DIV/0!</v>
      </c>
      <c r="K47" s="1423"/>
      <c r="L47" s="383"/>
    </row>
    <row r="48" spans="1:12" s="314" customFormat="1" ht="15.75" hidden="1" thickBot="1">
      <c r="A48" s="252"/>
      <c r="B48" s="253"/>
      <c r="C48" s="54"/>
      <c r="D48" s="1080"/>
      <c r="E48" s="62"/>
      <c r="F48" s="499"/>
      <c r="G48" s="499"/>
      <c r="H48" s="500">
        <f t="shared" si="2"/>
        <v>0</v>
      </c>
      <c r="I48" s="293"/>
      <c r="J48" s="1435"/>
      <c r="K48" s="1423"/>
      <c r="L48" s="383"/>
    </row>
    <row r="49" spans="1:12" s="314" customFormat="1" ht="15.75" hidden="1" thickBot="1">
      <c r="A49" s="286"/>
      <c r="B49" s="287"/>
      <c r="C49" s="288"/>
      <c r="D49" s="1101"/>
      <c r="E49" s="289"/>
      <c r="F49" s="503"/>
      <c r="G49" s="503"/>
      <c r="H49" s="504">
        <f t="shared" si="2"/>
        <v>0</v>
      </c>
      <c r="I49" s="293"/>
      <c r="J49" s="1435"/>
      <c r="K49" s="1424"/>
      <c r="L49" s="386"/>
    </row>
    <row r="50" spans="1:12" s="314" customFormat="1" ht="15.75" thickBot="1">
      <c r="A50" s="266"/>
      <c r="B50" s="267"/>
      <c r="C50" s="72" t="s">
        <v>161</v>
      </c>
      <c r="D50" s="1118">
        <f>D43</f>
        <v>600</v>
      </c>
      <c r="E50" s="73">
        <f>E42+E43</f>
        <v>1080</v>
      </c>
      <c r="F50" s="421">
        <f>F42+F43</f>
        <v>1080</v>
      </c>
      <c r="G50" s="421">
        <f>G42+G43</f>
        <v>0</v>
      </c>
      <c r="H50" s="430">
        <f t="shared" si="2"/>
        <v>1080</v>
      </c>
      <c r="I50" s="269">
        <f>I42+I43</f>
        <v>0</v>
      </c>
      <c r="J50" s="496">
        <f>I50/H50</f>
        <v>0</v>
      </c>
      <c r="K50" s="342">
        <f>K42+K43</f>
        <v>1080</v>
      </c>
      <c r="L50" s="73">
        <f>L42+L43</f>
        <v>0</v>
      </c>
    </row>
    <row r="51" spans="1:12" s="314" customFormat="1" ht="15">
      <c r="A51" s="271">
        <v>4</v>
      </c>
      <c r="B51" s="272"/>
      <c r="C51" s="273" t="s">
        <v>746</v>
      </c>
      <c r="D51" s="1082"/>
      <c r="E51" s="295"/>
      <c r="F51" s="497"/>
      <c r="G51" s="497"/>
      <c r="H51" s="498"/>
      <c r="I51" s="374"/>
      <c r="J51" s="1434"/>
      <c r="K51" s="1429"/>
      <c r="L51" s="375"/>
    </row>
    <row r="52" spans="1:12" s="314" customFormat="1" ht="15">
      <c r="A52" s="252"/>
      <c r="B52" s="253">
        <v>1</v>
      </c>
      <c r="C52" s="54" t="s">
        <v>748</v>
      </c>
      <c r="D52" s="1080"/>
      <c r="E52" s="62"/>
      <c r="F52" s="505"/>
      <c r="G52" s="505"/>
      <c r="H52" s="506">
        <f t="shared" ref="H52:H57" si="3">SUM(F52:G52)</f>
        <v>0</v>
      </c>
      <c r="I52" s="382"/>
      <c r="J52" s="1432"/>
      <c r="K52" s="1423"/>
      <c r="L52" s="383"/>
    </row>
    <row r="53" spans="1:12" s="314" customFormat="1" ht="15">
      <c r="A53" s="252"/>
      <c r="B53" s="253">
        <v>2</v>
      </c>
      <c r="C53" s="54" t="s">
        <v>127</v>
      </c>
      <c r="D53" s="1080"/>
      <c r="E53" s="62"/>
      <c r="F53" s="505"/>
      <c r="G53" s="505"/>
      <c r="H53" s="506">
        <f t="shared" si="3"/>
        <v>0</v>
      </c>
      <c r="I53" s="382"/>
      <c r="J53" s="1432"/>
      <c r="K53" s="1423"/>
      <c r="L53" s="383"/>
    </row>
    <row r="54" spans="1:12" s="314" customFormat="1" ht="15">
      <c r="A54" s="252"/>
      <c r="B54" s="253"/>
      <c r="C54" s="296" t="s">
        <v>190</v>
      </c>
      <c r="D54" s="1083"/>
      <c r="E54" s="297">
        <f>E52+E53</f>
        <v>0</v>
      </c>
      <c r="F54" s="507">
        <f>F52+F53</f>
        <v>0</v>
      </c>
      <c r="G54" s="507">
        <f>G52+G53</f>
        <v>0</v>
      </c>
      <c r="H54" s="508">
        <f t="shared" si="3"/>
        <v>0</v>
      </c>
      <c r="I54" s="509">
        <f>I52+I53</f>
        <v>0</v>
      </c>
      <c r="J54" s="1432"/>
      <c r="K54" s="1423"/>
      <c r="L54" s="383"/>
    </row>
    <row r="55" spans="1:12" s="314" customFormat="1" ht="15">
      <c r="A55" s="252"/>
      <c r="B55" s="253">
        <v>3</v>
      </c>
      <c r="C55" s="54" t="s">
        <v>762</v>
      </c>
      <c r="D55" s="1080"/>
      <c r="E55" s="62"/>
      <c r="F55" s="505"/>
      <c r="G55" s="505"/>
      <c r="H55" s="506">
        <f t="shared" si="3"/>
        <v>0</v>
      </c>
      <c r="I55" s="382"/>
      <c r="J55" s="1432"/>
      <c r="K55" s="1423"/>
      <c r="L55" s="383"/>
    </row>
    <row r="56" spans="1:12" s="314" customFormat="1" ht="15.75" thickBot="1">
      <c r="A56" s="262"/>
      <c r="B56" s="263"/>
      <c r="C56" s="300" t="s">
        <v>767</v>
      </c>
      <c r="D56" s="1084"/>
      <c r="E56" s="301">
        <f>E55</f>
        <v>0</v>
      </c>
      <c r="F56" s="510">
        <f>F55</f>
        <v>0</v>
      </c>
      <c r="G56" s="510">
        <f>G55</f>
        <v>0</v>
      </c>
      <c r="H56" s="474">
        <f t="shared" si="3"/>
        <v>0</v>
      </c>
      <c r="I56" s="511">
        <f>I55</f>
        <v>0</v>
      </c>
      <c r="J56" s="1436"/>
      <c r="K56" s="1430"/>
      <c r="L56" s="1301"/>
    </row>
    <row r="57" spans="1:12" s="314" customFormat="1" ht="15">
      <c r="A57" s="304"/>
      <c r="B57" s="305"/>
      <c r="C57" s="306" t="s">
        <v>192</v>
      </c>
      <c r="D57" s="1114"/>
      <c r="E57" s="307">
        <f>E54+E56</f>
        <v>0</v>
      </c>
      <c r="F57" s="512">
        <f>F54+F56</f>
        <v>0</v>
      </c>
      <c r="G57" s="512">
        <f>G54+G56</f>
        <v>0</v>
      </c>
      <c r="H57" s="513">
        <f t="shared" si="3"/>
        <v>0</v>
      </c>
      <c r="I57" s="514">
        <f>I54+I56</f>
        <v>0</v>
      </c>
      <c r="J57" s="1434"/>
      <c r="K57" s="1422"/>
      <c r="L57" s="381"/>
    </row>
    <row r="58" spans="1:12" s="314" customFormat="1" ht="3" customHeight="1">
      <c r="A58" s="398"/>
      <c r="B58" s="399"/>
      <c r="C58" s="296"/>
      <c r="D58" s="1083"/>
      <c r="E58" s="297"/>
      <c r="F58" s="505"/>
      <c r="G58" s="505"/>
      <c r="H58" s="506"/>
      <c r="I58" s="382"/>
      <c r="J58" s="1432"/>
      <c r="K58" s="1423"/>
      <c r="L58" s="383"/>
    </row>
    <row r="59" spans="1:12" s="314" customFormat="1" ht="15.75">
      <c r="A59" s="398"/>
      <c r="B59" s="399"/>
      <c r="C59" s="400" t="s">
        <v>163</v>
      </c>
      <c r="D59" s="1078"/>
      <c r="E59" s="297"/>
      <c r="F59" s="505"/>
      <c r="G59" s="505"/>
      <c r="H59" s="506"/>
      <c r="I59" s="382"/>
      <c r="J59" s="1432"/>
      <c r="K59" s="1423"/>
      <c r="L59" s="383"/>
    </row>
    <row r="60" spans="1:12" s="314" customFormat="1" ht="15.75" hidden="1">
      <c r="A60" s="515"/>
      <c r="B60" s="516"/>
      <c r="C60" s="487"/>
      <c r="D60" s="1578"/>
      <c r="E60" s="1579"/>
      <c r="F60" s="505"/>
      <c r="G60" s="505"/>
      <c r="H60" s="506"/>
      <c r="I60" s="382"/>
      <c r="J60" s="1432"/>
      <c r="K60" s="1423"/>
      <c r="L60" s="383"/>
    </row>
    <row r="61" spans="1:12" s="314" customFormat="1" ht="15" hidden="1">
      <c r="A61" s="515"/>
      <c r="B61" s="516"/>
      <c r="C61" s="569"/>
      <c r="D61" s="1115"/>
      <c r="E61" s="295">
        <f>E11+E16+E22+E30+E47+E48+E49</f>
        <v>0</v>
      </c>
      <c r="F61" s="499"/>
      <c r="G61" s="499">
        <f>G36</f>
        <v>0</v>
      </c>
      <c r="H61" s="500">
        <f t="shared" ref="H61:H68" si="4">SUM(F61:G61)</f>
        <v>0</v>
      </c>
      <c r="I61" s="279"/>
      <c r="J61" s="1432"/>
      <c r="K61" s="1423"/>
      <c r="L61" s="383"/>
    </row>
    <row r="62" spans="1:12" s="314" customFormat="1" ht="15" hidden="1">
      <c r="A62" s="398"/>
      <c r="B62" s="399"/>
      <c r="C62" s="403" t="s">
        <v>640</v>
      </c>
      <c r="D62" s="1102"/>
      <c r="E62" s="62">
        <f>E46</f>
        <v>0</v>
      </c>
      <c r="F62" s="499">
        <f>F28</f>
        <v>0</v>
      </c>
      <c r="G62" s="499">
        <f>G28</f>
        <v>0</v>
      </c>
      <c r="H62" s="500">
        <f t="shared" si="4"/>
        <v>0</v>
      </c>
      <c r="I62" s="279"/>
      <c r="J62" s="1432"/>
      <c r="K62" s="1423"/>
      <c r="L62" s="383"/>
    </row>
    <row r="63" spans="1:12" s="314" customFormat="1" ht="15">
      <c r="A63" s="398"/>
      <c r="B63" s="399"/>
      <c r="C63" s="403" t="s">
        <v>455</v>
      </c>
      <c r="D63" s="55">
        <f>D18+D45</f>
        <v>600</v>
      </c>
      <c r="E63" s="570">
        <f>E18+E45</f>
        <v>1080</v>
      </c>
      <c r="F63" s="570">
        <f>F45</f>
        <v>1080</v>
      </c>
      <c r="G63" s="499">
        <f>G45</f>
        <v>0</v>
      </c>
      <c r="H63" s="500">
        <f t="shared" si="4"/>
        <v>1080</v>
      </c>
      <c r="I63" s="279">
        <f>I45</f>
        <v>0</v>
      </c>
      <c r="J63" s="1432">
        <f t="shared" ref="J63:J68" si="5">I63/H63</f>
        <v>0</v>
      </c>
      <c r="K63" s="570">
        <f>K18+K45</f>
        <v>1080</v>
      </c>
      <c r="L63" s="570">
        <f>L18+L45</f>
        <v>0</v>
      </c>
    </row>
    <row r="64" spans="1:12" s="314" customFormat="1" ht="15">
      <c r="A64" s="398"/>
      <c r="B64" s="399"/>
      <c r="C64" s="403" t="s">
        <v>611</v>
      </c>
      <c r="D64" s="55">
        <f>D28+D32</f>
        <v>18110</v>
      </c>
      <c r="E64" s="570">
        <f>E28+E32</f>
        <v>21000</v>
      </c>
      <c r="F64" s="499">
        <f>F32+F25+F16</f>
        <v>21700</v>
      </c>
      <c r="G64" s="499">
        <f>G32+G22+G16+G25</f>
        <v>600</v>
      </c>
      <c r="H64" s="500">
        <f t="shared" si="4"/>
        <v>22300</v>
      </c>
      <c r="I64" s="279">
        <f>I16+I32+I28</f>
        <v>0</v>
      </c>
      <c r="J64" s="1432">
        <f t="shared" si="5"/>
        <v>0</v>
      </c>
      <c r="K64" s="570">
        <f>K28+K32</f>
        <v>0</v>
      </c>
      <c r="L64" s="570">
        <f>L28+L32</f>
        <v>0</v>
      </c>
    </row>
    <row r="65" spans="1:15" s="314" customFormat="1" ht="15">
      <c r="A65" s="398"/>
      <c r="B65" s="399"/>
      <c r="C65" s="403" t="s">
        <v>188</v>
      </c>
      <c r="D65" s="55">
        <f>D20+D23</f>
        <v>180</v>
      </c>
      <c r="E65" s="570">
        <f>E20+E23</f>
        <v>229</v>
      </c>
      <c r="F65" s="62">
        <f>F20+F23</f>
        <v>469</v>
      </c>
      <c r="G65" s="570">
        <f>G20+G23</f>
        <v>0</v>
      </c>
      <c r="H65" s="500">
        <f t="shared" si="4"/>
        <v>469</v>
      </c>
      <c r="I65" s="279">
        <f>I20+I23</f>
        <v>0</v>
      </c>
      <c r="J65" s="1432">
        <f t="shared" si="5"/>
        <v>0</v>
      </c>
      <c r="K65" s="570">
        <f>K20+K23</f>
        <v>469</v>
      </c>
      <c r="L65" s="570">
        <f>L20+L23</f>
        <v>0</v>
      </c>
    </row>
    <row r="66" spans="1:15" s="314" customFormat="1" ht="15">
      <c r="A66" s="398"/>
      <c r="B66" s="399"/>
      <c r="C66" s="403" t="s">
        <v>186</v>
      </c>
      <c r="D66" s="55">
        <f>D12+D17+D26</f>
        <v>4000</v>
      </c>
      <c r="E66" s="570">
        <f>E12+E17+E26</f>
        <v>5000</v>
      </c>
      <c r="F66" s="499">
        <f>F11+F17+F26+F44</f>
        <v>6229</v>
      </c>
      <c r="G66" s="499">
        <f>G11+G17+G26+G44+G37</f>
        <v>0</v>
      </c>
      <c r="H66" s="500">
        <f t="shared" si="4"/>
        <v>6229</v>
      </c>
      <c r="I66" s="279">
        <f>I11+I17+I26</f>
        <v>0</v>
      </c>
      <c r="J66" s="1432">
        <f t="shared" si="5"/>
        <v>0</v>
      </c>
      <c r="K66" s="570">
        <f>K12+K17+K26</f>
        <v>0</v>
      </c>
      <c r="L66" s="570">
        <f>L12+L17+L26</f>
        <v>0</v>
      </c>
      <c r="M66" s="408"/>
    </row>
    <row r="67" spans="1:15" s="314" customFormat="1" ht="15.75" thickBot="1">
      <c r="A67" s="398"/>
      <c r="B67" s="399"/>
      <c r="C67" s="403" t="s">
        <v>187</v>
      </c>
      <c r="D67" s="65">
        <f>D13+D19+D27+D33</f>
        <v>17500</v>
      </c>
      <c r="E67" s="570">
        <f>E13+E19+E27+E33</f>
        <v>14400</v>
      </c>
      <c r="F67" s="62">
        <f>F13+F19+F27+F33</f>
        <v>14400</v>
      </c>
      <c r="G67" s="499">
        <f>G13+G19+G27+G33</f>
        <v>0</v>
      </c>
      <c r="H67" s="500">
        <f t="shared" si="4"/>
        <v>14400</v>
      </c>
      <c r="I67" s="279">
        <f>I19+I27</f>
        <v>0</v>
      </c>
      <c r="J67" s="1432">
        <f t="shared" si="5"/>
        <v>0</v>
      </c>
      <c r="K67" s="570">
        <f>K13+K19+K27+K33</f>
        <v>0</v>
      </c>
      <c r="L67" s="570">
        <f>L13+L19+L27+L33</f>
        <v>0</v>
      </c>
      <c r="O67" s="408"/>
    </row>
    <row r="68" spans="1:15" s="314" customFormat="1" ht="16.5" thickBot="1">
      <c r="A68" s="328"/>
      <c r="B68" s="409"/>
      <c r="C68" s="153" t="s">
        <v>53</v>
      </c>
      <c r="D68" s="1103"/>
      <c r="E68" s="410">
        <f>SUM(E61:E67)</f>
        <v>41709</v>
      </c>
      <c r="F68" s="490">
        <f>SUM(F61:F67)</f>
        <v>43878</v>
      </c>
      <c r="G68" s="490">
        <f>SUM(G61:G67)</f>
        <v>600</v>
      </c>
      <c r="H68" s="489">
        <f t="shared" si="4"/>
        <v>44478</v>
      </c>
      <c r="I68" s="411">
        <f>SUM(I61:I67)</f>
        <v>0</v>
      </c>
      <c r="J68" s="496">
        <f t="shared" si="5"/>
        <v>0</v>
      </c>
      <c r="K68" s="586">
        <f>SUM(K61:K67)</f>
        <v>1549</v>
      </c>
      <c r="L68" s="410">
        <f>SUM(L61:L67)</f>
        <v>0</v>
      </c>
    </row>
    <row r="69" spans="1:15" s="314" customFormat="1" ht="3.75" customHeight="1" thickBot="1">
      <c r="A69" s="394"/>
      <c r="B69" s="395"/>
      <c r="C69" s="396"/>
      <c r="D69" s="396"/>
      <c r="E69" s="397"/>
      <c r="F69" s="518"/>
      <c r="G69" s="518"/>
      <c r="H69" s="519"/>
      <c r="I69" s="391"/>
      <c r="J69" s="1435"/>
      <c r="K69" s="1422"/>
      <c r="L69" s="381"/>
    </row>
    <row r="70" spans="1:15" s="362" customFormat="1" ht="16.5" thickBot="1">
      <c r="A70" s="412"/>
      <c r="B70" s="413"/>
      <c r="C70" s="413" t="s">
        <v>193</v>
      </c>
      <c r="D70" s="413"/>
      <c r="E70" s="414"/>
      <c r="F70" s="520"/>
      <c r="G70" s="520"/>
      <c r="H70" s="521"/>
      <c r="I70" s="412"/>
      <c r="J70" s="1437"/>
      <c r="K70" s="1431"/>
      <c r="L70" s="1302"/>
    </row>
    <row r="71" spans="1:15" ht="16.5" thickBot="1">
      <c r="A71" s="417"/>
      <c r="B71" s="418"/>
      <c r="C71" s="419" t="s">
        <v>457</v>
      </c>
      <c r="D71" s="1104">
        <f>SUM(D72:D74)</f>
        <v>500</v>
      </c>
      <c r="E71" s="420">
        <f>SUM(E72:E74)</f>
        <v>450</v>
      </c>
      <c r="F71" s="421">
        <f>SUM(F72:F74)</f>
        <v>450</v>
      </c>
      <c r="G71" s="421">
        <f>SUM(G72:G74)</f>
        <v>0</v>
      </c>
      <c r="H71" s="430">
        <f t="shared" ref="H71:H94" si="6">SUM(F71:G71)</f>
        <v>450</v>
      </c>
      <c r="I71" s="422">
        <f>SUM(I72:I74)</f>
        <v>0</v>
      </c>
      <c r="J71" s="496">
        <f>I71/H71</f>
        <v>0</v>
      </c>
      <c r="K71" s="431">
        <f>SUM(K72:K74)</f>
        <v>0</v>
      </c>
      <c r="L71" s="420">
        <f>SUM(L72:L74)</f>
        <v>0</v>
      </c>
    </row>
    <row r="72" spans="1:15" ht="15.75">
      <c r="A72" s="423"/>
      <c r="B72" s="424">
        <v>1</v>
      </c>
      <c r="C72" s="470" t="s">
        <v>61</v>
      </c>
      <c r="D72" s="1106"/>
      <c r="E72" s="334"/>
      <c r="F72" s="425"/>
      <c r="G72" s="425"/>
      <c r="H72" s="432">
        <f t="shared" si="6"/>
        <v>0</v>
      </c>
      <c r="I72" s="335"/>
      <c r="J72" s="1434"/>
      <c r="K72" s="653"/>
      <c r="L72" s="647"/>
    </row>
    <row r="73" spans="1:15" ht="15.75">
      <c r="A73" s="423"/>
      <c r="B73" s="424">
        <v>2</v>
      </c>
      <c r="C73" s="339" t="s">
        <v>30</v>
      </c>
      <c r="D73" s="1105"/>
      <c r="E73" s="334"/>
      <c r="F73" s="433"/>
      <c r="G73" s="433"/>
      <c r="H73" s="428">
        <f t="shared" si="6"/>
        <v>0</v>
      </c>
      <c r="I73" s="260"/>
      <c r="J73" s="1432"/>
      <c r="K73" s="644"/>
      <c r="L73" s="259"/>
    </row>
    <row r="74" spans="1:15" ht="16.5" thickBot="1">
      <c r="A74" s="423"/>
      <c r="B74" s="424">
        <v>3</v>
      </c>
      <c r="C74" s="339" t="s">
        <v>63</v>
      </c>
      <c r="D74" s="1105">
        <v>500</v>
      </c>
      <c r="E74" s="334">
        <v>450</v>
      </c>
      <c r="F74" s="341">
        <v>450</v>
      </c>
      <c r="G74" s="341"/>
      <c r="H74" s="340">
        <f t="shared" si="6"/>
        <v>450</v>
      </c>
      <c r="I74" s="240"/>
      <c r="J74" s="1433">
        <f>I74/H74</f>
        <v>0</v>
      </c>
      <c r="K74" s="555"/>
      <c r="L74" s="482"/>
    </row>
    <row r="75" spans="1:15" ht="16.5" thickBot="1">
      <c r="A75" s="417"/>
      <c r="B75" s="418"/>
      <c r="C75" s="419" t="s">
        <v>477</v>
      </c>
      <c r="D75" s="1104">
        <f>SUM(D76:D78)</f>
        <v>0</v>
      </c>
      <c r="E75" s="420">
        <f>SUM(E76:E78)</f>
        <v>4000</v>
      </c>
      <c r="F75" s="421">
        <f>SUM(F76:F78)</f>
        <v>2000</v>
      </c>
      <c r="G75" s="421">
        <f>SUM(G76:G78)</f>
        <v>0</v>
      </c>
      <c r="H75" s="430">
        <f t="shared" si="6"/>
        <v>2000</v>
      </c>
      <c r="I75" s="422">
        <f>SUM(I76:I78)</f>
        <v>0</v>
      </c>
      <c r="J75" s="496">
        <f>I75/H75</f>
        <v>0</v>
      </c>
      <c r="K75" s="355"/>
      <c r="L75" s="356"/>
    </row>
    <row r="76" spans="1:15" ht="15.75">
      <c r="A76" s="423"/>
      <c r="B76" s="424">
        <v>1</v>
      </c>
      <c r="C76" s="470" t="s">
        <v>61</v>
      </c>
      <c r="D76" s="1106"/>
      <c r="E76" s="334"/>
      <c r="F76" s="425"/>
      <c r="G76" s="425"/>
      <c r="H76" s="432">
        <f t="shared" si="6"/>
        <v>0</v>
      </c>
      <c r="I76" s="335"/>
      <c r="J76" s="1434"/>
      <c r="K76" s="653"/>
      <c r="L76" s="647"/>
    </row>
    <row r="77" spans="1:15" ht="15.75">
      <c r="A77" s="423"/>
      <c r="B77" s="424">
        <v>2</v>
      </c>
      <c r="C77" s="339" t="s">
        <v>30</v>
      </c>
      <c r="D77" s="1105"/>
      <c r="E77" s="334"/>
      <c r="F77" s="433"/>
      <c r="G77" s="433">
        <v>0</v>
      </c>
      <c r="H77" s="428">
        <f t="shared" si="6"/>
        <v>0</v>
      </c>
      <c r="I77" s="260"/>
      <c r="J77" s="1432"/>
      <c r="K77" s="644"/>
      <c r="L77" s="259"/>
    </row>
    <row r="78" spans="1:15" ht="16.5" thickBot="1">
      <c r="A78" s="423"/>
      <c r="B78" s="424">
        <v>3</v>
      </c>
      <c r="C78" s="339" t="s">
        <v>63</v>
      </c>
      <c r="D78" s="1105"/>
      <c r="E78" s="334">
        <v>4000</v>
      </c>
      <c r="F78" s="341">
        <v>2000</v>
      </c>
      <c r="G78" s="341"/>
      <c r="H78" s="340">
        <f t="shared" si="6"/>
        <v>2000</v>
      </c>
      <c r="I78" s="240"/>
      <c r="J78" s="1433">
        <f>I78/H78</f>
        <v>0</v>
      </c>
      <c r="K78" s="1127"/>
      <c r="L78" s="239"/>
    </row>
    <row r="79" spans="1:15" ht="16.5" thickBot="1">
      <c r="A79" s="417"/>
      <c r="B79" s="418"/>
      <c r="C79" s="419" t="s">
        <v>194</v>
      </c>
      <c r="D79" s="1104">
        <f>SUM(D80:D82)</f>
        <v>500</v>
      </c>
      <c r="E79" s="420">
        <f>SUM(E80:E82)</f>
        <v>600</v>
      </c>
      <c r="F79" s="421">
        <f>SUM(F80:F82)</f>
        <v>1100</v>
      </c>
      <c r="G79" s="421">
        <f>SUM(G80:G82)</f>
        <v>0</v>
      </c>
      <c r="H79" s="430">
        <f t="shared" si="6"/>
        <v>1100</v>
      </c>
      <c r="I79" s="422">
        <f>SUM(I80:I82)</f>
        <v>0</v>
      </c>
      <c r="J79" s="496">
        <f>I79/H79</f>
        <v>0</v>
      </c>
      <c r="K79" s="431">
        <f>SUM(K80:K82)</f>
        <v>0</v>
      </c>
      <c r="L79" s="420">
        <f>SUM(L80:L82)</f>
        <v>0</v>
      </c>
    </row>
    <row r="80" spans="1:15" ht="15.75">
      <c r="A80" s="423"/>
      <c r="B80" s="424">
        <v>1</v>
      </c>
      <c r="C80" s="470" t="s">
        <v>61</v>
      </c>
      <c r="D80" s="1106"/>
      <c r="E80" s="334"/>
      <c r="F80" s="425"/>
      <c r="G80" s="425"/>
      <c r="H80" s="432">
        <f t="shared" si="6"/>
        <v>0</v>
      </c>
      <c r="I80" s="335"/>
      <c r="J80" s="1434"/>
      <c r="K80" s="653"/>
      <c r="L80" s="647"/>
    </row>
    <row r="81" spans="1:12" ht="15.75">
      <c r="A81" s="423"/>
      <c r="B81" s="424">
        <v>2</v>
      </c>
      <c r="C81" s="339" t="s">
        <v>30</v>
      </c>
      <c r="D81" s="1105"/>
      <c r="E81" s="334"/>
      <c r="F81" s="433"/>
      <c r="G81" s="433"/>
      <c r="H81" s="428">
        <f t="shared" si="6"/>
        <v>0</v>
      </c>
      <c r="I81" s="260"/>
      <c r="J81" s="1432"/>
      <c r="K81" s="644"/>
      <c r="L81" s="259"/>
    </row>
    <row r="82" spans="1:12" ht="16.5" thickBot="1">
      <c r="A82" s="459"/>
      <c r="B82" s="460">
        <v>3</v>
      </c>
      <c r="C82" s="461" t="s">
        <v>63</v>
      </c>
      <c r="D82" s="1110">
        <v>500</v>
      </c>
      <c r="E82" s="462">
        <v>600</v>
      </c>
      <c r="F82" s="446">
        <v>1100</v>
      </c>
      <c r="G82" s="446"/>
      <c r="H82" s="447">
        <f t="shared" si="6"/>
        <v>1100</v>
      </c>
      <c r="I82" s="240"/>
      <c r="J82" s="1433">
        <f>I82/H82</f>
        <v>0</v>
      </c>
      <c r="K82" s="1425"/>
      <c r="L82" s="482"/>
    </row>
    <row r="83" spans="1:12" ht="15" customHeight="1" thickBot="1">
      <c r="A83" s="454"/>
      <c r="B83" s="455"/>
      <c r="C83" s="456" t="s">
        <v>195</v>
      </c>
      <c r="D83" s="1109">
        <f>SUM(D84:D86)</f>
        <v>38000</v>
      </c>
      <c r="E83" s="457">
        <f>SUM(E84:E86)</f>
        <v>32000</v>
      </c>
      <c r="F83" s="522">
        <f>SUM(F84:F86)</f>
        <v>32000</v>
      </c>
      <c r="G83" s="522">
        <f>SUM(G84:G86)</f>
        <v>0</v>
      </c>
      <c r="H83" s="464">
        <f t="shared" si="6"/>
        <v>32000</v>
      </c>
      <c r="I83" s="422">
        <f>SUM(I84:I86)</f>
        <v>0</v>
      </c>
      <c r="J83" s="496">
        <f>I83/H83</f>
        <v>0</v>
      </c>
      <c r="K83" s="465">
        <f>SUM(K84:K86)</f>
        <v>0</v>
      </c>
      <c r="L83" s="457">
        <f>SUM(L84:L86)</f>
        <v>0</v>
      </c>
    </row>
    <row r="84" spans="1:12" ht="15" customHeight="1">
      <c r="A84" s="423"/>
      <c r="B84" s="424">
        <v>1</v>
      </c>
      <c r="C84" s="470" t="s">
        <v>61</v>
      </c>
      <c r="D84" s="1106"/>
      <c r="E84" s="334"/>
      <c r="F84" s="425"/>
      <c r="G84" s="425"/>
      <c r="H84" s="432">
        <f t="shared" si="6"/>
        <v>0</v>
      </c>
      <c r="I84" s="335"/>
      <c r="J84" s="1434"/>
      <c r="K84" s="653"/>
      <c r="L84" s="647"/>
    </row>
    <row r="85" spans="1:12" ht="15" customHeight="1">
      <c r="A85" s="423"/>
      <c r="B85" s="424">
        <v>2</v>
      </c>
      <c r="C85" s="339" t="s">
        <v>30</v>
      </c>
      <c r="D85" s="1105"/>
      <c r="E85" s="334"/>
      <c r="F85" s="433"/>
      <c r="G85" s="433"/>
      <c r="H85" s="428">
        <f t="shared" si="6"/>
        <v>0</v>
      </c>
      <c r="I85" s="260"/>
      <c r="J85" s="1432"/>
      <c r="K85" s="644"/>
      <c r="L85" s="259"/>
    </row>
    <row r="86" spans="1:12" ht="15" customHeight="1" thickBot="1">
      <c r="A86" s="459"/>
      <c r="B86" s="460">
        <v>3</v>
      </c>
      <c r="C86" s="461" t="s">
        <v>63</v>
      </c>
      <c r="D86" s="1110">
        <v>38000</v>
      </c>
      <c r="E86" s="462">
        <v>32000</v>
      </c>
      <c r="F86" s="446">
        <v>32000</v>
      </c>
      <c r="G86" s="446">
        <v>0</v>
      </c>
      <c r="H86" s="447">
        <f t="shared" si="6"/>
        <v>32000</v>
      </c>
      <c r="I86" s="555"/>
      <c r="J86" s="1436">
        <f>I86/H86</f>
        <v>0</v>
      </c>
      <c r="K86" s="1425"/>
      <c r="L86" s="482"/>
    </row>
    <row r="87" spans="1:12" ht="15" customHeight="1" thickBot="1">
      <c r="A87" s="417"/>
      <c r="B87" s="418"/>
      <c r="C87" s="419" t="s">
        <v>197</v>
      </c>
      <c r="D87" s="1104">
        <f>SUM(D88:D90)</f>
        <v>1200</v>
      </c>
      <c r="E87" s="420">
        <f>SUM(E88:E90)</f>
        <v>1200</v>
      </c>
      <c r="F87" s="421">
        <f>SUM(F88:F90)</f>
        <v>1200</v>
      </c>
      <c r="G87" s="421">
        <f>SUM(G88:G90)</f>
        <v>0</v>
      </c>
      <c r="H87" s="430">
        <f t="shared" si="6"/>
        <v>1200</v>
      </c>
      <c r="I87" s="422">
        <f>SUM(I88:I90)</f>
        <v>0</v>
      </c>
      <c r="J87" s="496">
        <f>I87/H87</f>
        <v>0</v>
      </c>
      <c r="K87" s="431">
        <f>SUM(K88:K90)</f>
        <v>0</v>
      </c>
      <c r="L87" s="420">
        <f>SUM(L88:L90)</f>
        <v>0</v>
      </c>
    </row>
    <row r="88" spans="1:12" ht="15" customHeight="1">
      <c r="A88" s="423"/>
      <c r="B88" s="424">
        <v>1</v>
      </c>
      <c r="C88" s="470" t="s">
        <v>61</v>
      </c>
      <c r="D88" s="1106"/>
      <c r="E88" s="334"/>
      <c r="F88" s="425"/>
      <c r="G88" s="425"/>
      <c r="H88" s="432">
        <f t="shared" si="6"/>
        <v>0</v>
      </c>
      <c r="I88" s="335"/>
      <c r="J88" s="1434"/>
      <c r="K88" s="653"/>
      <c r="L88" s="647"/>
    </row>
    <row r="89" spans="1:12" ht="15" customHeight="1">
      <c r="A89" s="423"/>
      <c r="B89" s="424">
        <v>2</v>
      </c>
      <c r="C89" s="339" t="s">
        <v>30</v>
      </c>
      <c r="D89" s="1105"/>
      <c r="E89" s="334"/>
      <c r="F89" s="433"/>
      <c r="G89" s="433"/>
      <c r="H89" s="428">
        <f t="shared" si="6"/>
        <v>0</v>
      </c>
      <c r="I89" s="260"/>
      <c r="J89" s="1432"/>
      <c r="K89" s="644"/>
      <c r="L89" s="259"/>
    </row>
    <row r="90" spans="1:12" ht="15" customHeight="1" thickBot="1">
      <c r="A90" s="423"/>
      <c r="B90" s="424">
        <v>3</v>
      </c>
      <c r="C90" s="339" t="s">
        <v>63</v>
      </c>
      <c r="D90" s="1105">
        <v>1200</v>
      </c>
      <c r="E90" s="334">
        <v>1200</v>
      </c>
      <c r="F90" s="341">
        <v>1200</v>
      </c>
      <c r="G90" s="341">
        <v>0</v>
      </c>
      <c r="H90" s="340">
        <f t="shared" si="6"/>
        <v>1200</v>
      </c>
      <c r="I90" s="240"/>
      <c r="J90" s="1433">
        <f>I90/H90</f>
        <v>0</v>
      </c>
      <c r="K90" s="1127"/>
      <c r="L90" s="239"/>
    </row>
    <row r="91" spans="1:12" ht="15" customHeight="1" thickBot="1">
      <c r="A91" s="417"/>
      <c r="B91" s="418"/>
      <c r="C91" s="419" t="s">
        <v>198</v>
      </c>
      <c r="D91" s="1104">
        <f>SUM(D92:D94)</f>
        <v>3000</v>
      </c>
      <c r="E91" s="420">
        <f>SUM(E92:E94)</f>
        <v>3000</v>
      </c>
      <c r="F91" s="421">
        <f>SUM(F92:F94)</f>
        <v>2000</v>
      </c>
      <c r="G91" s="421">
        <f>SUM(G92:G94)</f>
        <v>0</v>
      </c>
      <c r="H91" s="430">
        <f t="shared" si="6"/>
        <v>2000</v>
      </c>
      <c r="I91" s="422">
        <f>SUM(I92:I94)</f>
        <v>0</v>
      </c>
      <c r="J91" s="496">
        <f>I91/H91</f>
        <v>0</v>
      </c>
      <c r="K91" s="431">
        <f>SUM(K92:K94)</f>
        <v>0</v>
      </c>
      <c r="L91" s="420">
        <f>SUM(L92:L94)</f>
        <v>0</v>
      </c>
    </row>
    <row r="92" spans="1:12" ht="15" customHeight="1">
      <c r="A92" s="423"/>
      <c r="B92" s="424">
        <v>1</v>
      </c>
      <c r="C92" s="470" t="s">
        <v>61</v>
      </c>
      <c r="D92" s="1106"/>
      <c r="E92" s="334">
        <v>1677</v>
      </c>
      <c r="F92" s="425">
        <v>1077</v>
      </c>
      <c r="G92" s="425">
        <v>-70</v>
      </c>
      <c r="H92" s="432">
        <f t="shared" si="6"/>
        <v>1007</v>
      </c>
      <c r="I92" s="335"/>
      <c r="J92" s="1434"/>
      <c r="K92" s="653"/>
      <c r="L92" s="647"/>
    </row>
    <row r="93" spans="1:12" ht="15" customHeight="1">
      <c r="A93" s="423"/>
      <c r="B93" s="424">
        <v>2</v>
      </c>
      <c r="C93" s="339" t="s">
        <v>30</v>
      </c>
      <c r="D93" s="1105">
        <v>640</v>
      </c>
      <c r="E93" s="334">
        <v>870</v>
      </c>
      <c r="F93" s="433">
        <v>470</v>
      </c>
      <c r="G93" s="433">
        <v>70</v>
      </c>
      <c r="H93" s="428">
        <f t="shared" si="6"/>
        <v>540</v>
      </c>
      <c r="I93" s="260"/>
      <c r="J93" s="1432"/>
      <c r="K93" s="644"/>
      <c r="L93" s="259"/>
    </row>
    <row r="94" spans="1:12" ht="15" customHeight="1" thickBot="1">
      <c r="A94" s="423"/>
      <c r="B94" s="424">
        <v>3</v>
      </c>
      <c r="C94" s="339" t="s">
        <v>63</v>
      </c>
      <c r="D94" s="1105">
        <v>2360</v>
      </c>
      <c r="E94" s="334">
        <v>453</v>
      </c>
      <c r="F94" s="341">
        <v>453</v>
      </c>
      <c r="G94" s="341"/>
      <c r="H94" s="340">
        <f t="shared" si="6"/>
        <v>453</v>
      </c>
      <c r="I94" s="240"/>
      <c r="J94" s="1433">
        <f>I94/H94</f>
        <v>0</v>
      </c>
      <c r="K94" s="1127"/>
      <c r="L94" s="239"/>
    </row>
    <row r="95" spans="1:12" ht="15" customHeight="1" thickBot="1">
      <c r="A95" s="417"/>
      <c r="B95" s="418"/>
      <c r="C95" s="419" t="s">
        <v>186</v>
      </c>
      <c r="D95" s="1104">
        <f>SUM(D96:D98)</f>
        <v>10635</v>
      </c>
      <c r="E95" s="420">
        <f>SUM(E96:E98)</f>
        <v>17500</v>
      </c>
      <c r="F95" s="421">
        <f>SUM(F96:F99)</f>
        <v>17500</v>
      </c>
      <c r="G95" s="421">
        <f>SUM(G96:G99)</f>
        <v>0</v>
      </c>
      <c r="H95" s="430">
        <f t="shared" ref="H95:H123" si="7">SUM(F95:G95)</f>
        <v>17500</v>
      </c>
      <c r="I95" s="422">
        <f>SUM(I96:I99)</f>
        <v>0</v>
      </c>
      <c r="J95" s="496">
        <f t="shared" ref="J95:J104" si="8">I95/H95</f>
        <v>0</v>
      </c>
      <c r="K95" s="431">
        <f>SUM(K96:K98)</f>
        <v>0</v>
      </c>
      <c r="L95" s="420">
        <f>SUM(L96:L98)</f>
        <v>0</v>
      </c>
    </row>
    <row r="96" spans="1:12" ht="15" customHeight="1">
      <c r="A96" s="423"/>
      <c r="B96" s="424">
        <v>1</v>
      </c>
      <c r="C96" s="470" t="s">
        <v>61</v>
      </c>
      <c r="D96" s="1106">
        <v>500</v>
      </c>
      <c r="E96" s="334">
        <v>800</v>
      </c>
      <c r="F96" s="425">
        <v>800</v>
      </c>
      <c r="G96" s="425"/>
      <c r="H96" s="432">
        <f t="shared" si="7"/>
        <v>800</v>
      </c>
      <c r="I96" s="335"/>
      <c r="J96" s="1434">
        <f t="shared" si="8"/>
        <v>0</v>
      </c>
      <c r="K96" s="653"/>
      <c r="L96" s="647"/>
    </row>
    <row r="97" spans="1:12" ht="15" customHeight="1">
      <c r="A97" s="423"/>
      <c r="B97" s="424">
        <v>2</v>
      </c>
      <c r="C97" s="339" t="s">
        <v>30</v>
      </c>
      <c r="D97" s="1105">
        <v>135</v>
      </c>
      <c r="E97" s="334">
        <v>156</v>
      </c>
      <c r="F97" s="433">
        <v>156</v>
      </c>
      <c r="G97" s="433"/>
      <c r="H97" s="428">
        <f t="shared" si="7"/>
        <v>156</v>
      </c>
      <c r="I97" s="260"/>
      <c r="J97" s="1432">
        <f t="shared" si="8"/>
        <v>0</v>
      </c>
      <c r="K97" s="644"/>
      <c r="L97" s="259"/>
    </row>
    <row r="98" spans="1:12" ht="15" customHeight="1">
      <c r="A98" s="423"/>
      <c r="B98" s="424">
        <v>3</v>
      </c>
      <c r="C98" s="339" t="s">
        <v>63</v>
      </c>
      <c r="D98" s="1105">
        <v>10000</v>
      </c>
      <c r="E98" s="334">
        <v>16544</v>
      </c>
      <c r="F98" s="433">
        <v>16544</v>
      </c>
      <c r="G98" s="428"/>
      <c r="H98" s="428">
        <f t="shared" si="7"/>
        <v>16544</v>
      </c>
      <c r="I98" s="260"/>
      <c r="J98" s="1432">
        <f t="shared" si="8"/>
        <v>0</v>
      </c>
      <c r="K98" s="644"/>
      <c r="L98" s="259"/>
    </row>
    <row r="99" spans="1:12" ht="15" customHeight="1" thickBot="1">
      <c r="A99" s="435"/>
      <c r="B99" s="436">
        <v>4</v>
      </c>
      <c r="C99" s="339" t="s">
        <v>711</v>
      </c>
      <c r="D99" s="1088"/>
      <c r="E99" s="437"/>
      <c r="F99" s="438"/>
      <c r="G99" s="438"/>
      <c r="H99" s="428">
        <f t="shared" si="7"/>
        <v>0</v>
      </c>
      <c r="I99" s="439"/>
      <c r="J99" s="1435"/>
      <c r="K99" s="1411"/>
      <c r="L99" s="600"/>
    </row>
    <row r="100" spans="1:12" ht="15" customHeight="1" thickBot="1">
      <c r="A100" s="417"/>
      <c r="B100" s="418"/>
      <c r="C100" s="419" t="s">
        <v>199</v>
      </c>
      <c r="D100" s="1104">
        <f>SUM(D101:D103)</f>
        <v>8340</v>
      </c>
      <c r="E100" s="420">
        <f>SUM(E101:E103)</f>
        <v>12112</v>
      </c>
      <c r="F100" s="421">
        <f>SUM(F101:F103)</f>
        <v>12301</v>
      </c>
      <c r="G100" s="421">
        <f>SUM(G101:G103)</f>
        <v>12</v>
      </c>
      <c r="H100" s="430">
        <f t="shared" si="7"/>
        <v>12313</v>
      </c>
      <c r="I100" s="422">
        <f>SUM(I101:I103)</f>
        <v>0</v>
      </c>
      <c r="J100" s="496">
        <f t="shared" si="8"/>
        <v>0</v>
      </c>
      <c r="K100" s="431">
        <f>SUM(K101:K103)</f>
        <v>0</v>
      </c>
      <c r="L100" s="420">
        <f>SUM(L101:L103)</f>
        <v>0</v>
      </c>
    </row>
    <row r="101" spans="1:12" ht="15" customHeight="1">
      <c r="A101" s="423"/>
      <c r="B101" s="424">
        <v>1</v>
      </c>
      <c r="C101" s="470" t="s">
        <v>61</v>
      </c>
      <c r="D101" s="1106">
        <v>2655</v>
      </c>
      <c r="E101" s="334">
        <v>4271</v>
      </c>
      <c r="F101" s="425">
        <v>4429</v>
      </c>
      <c r="G101" s="425">
        <v>160</v>
      </c>
      <c r="H101" s="432">
        <f t="shared" si="7"/>
        <v>4589</v>
      </c>
      <c r="I101" s="335"/>
      <c r="J101" s="1434">
        <f t="shared" si="8"/>
        <v>0</v>
      </c>
      <c r="K101" s="653"/>
      <c r="L101" s="647"/>
    </row>
    <row r="102" spans="1:12" ht="15" customHeight="1">
      <c r="A102" s="423"/>
      <c r="B102" s="424">
        <v>2</v>
      </c>
      <c r="C102" s="339" t="s">
        <v>30</v>
      </c>
      <c r="D102" s="1105">
        <v>585</v>
      </c>
      <c r="E102" s="334">
        <v>841</v>
      </c>
      <c r="F102" s="433">
        <v>872</v>
      </c>
      <c r="G102" s="433">
        <v>-148</v>
      </c>
      <c r="H102" s="428">
        <f t="shared" si="7"/>
        <v>724</v>
      </c>
      <c r="I102" s="260"/>
      <c r="J102" s="1432">
        <f t="shared" si="8"/>
        <v>0</v>
      </c>
      <c r="K102" s="644"/>
      <c r="L102" s="259"/>
    </row>
    <row r="103" spans="1:12" ht="15" customHeight="1" thickBot="1">
      <c r="A103" s="423"/>
      <c r="B103" s="424">
        <v>3</v>
      </c>
      <c r="C103" s="339" t="s">
        <v>63</v>
      </c>
      <c r="D103" s="1105">
        <v>5100</v>
      </c>
      <c r="E103" s="334">
        <v>7000</v>
      </c>
      <c r="F103" s="341">
        <v>7000</v>
      </c>
      <c r="G103" s="341"/>
      <c r="H103" s="340">
        <f t="shared" si="7"/>
        <v>7000</v>
      </c>
      <c r="I103" s="240"/>
      <c r="J103" s="1433">
        <f t="shared" si="8"/>
        <v>0</v>
      </c>
      <c r="K103" s="1127"/>
      <c r="L103" s="239"/>
    </row>
    <row r="104" spans="1:12" ht="15" customHeight="1" thickBot="1">
      <c r="A104" s="417"/>
      <c r="B104" s="418"/>
      <c r="C104" s="419" t="s">
        <v>94</v>
      </c>
      <c r="D104" s="1104">
        <f>SUM(D105:D107)</f>
        <v>1000</v>
      </c>
      <c r="E104" s="420">
        <f>SUM(E105:E107)</f>
        <v>32000</v>
      </c>
      <c r="F104" s="420">
        <f>SUM(F105:F107)</f>
        <v>11000</v>
      </c>
      <c r="G104" s="421">
        <f>SUM(G105:G107)</f>
        <v>0</v>
      </c>
      <c r="H104" s="430">
        <f t="shared" si="7"/>
        <v>11000</v>
      </c>
      <c r="I104" s="422">
        <f>SUM(I105:I107)</f>
        <v>0</v>
      </c>
      <c r="J104" s="496">
        <f t="shared" si="8"/>
        <v>0</v>
      </c>
      <c r="K104" s="431">
        <f>SUM(K105:K107)</f>
        <v>0</v>
      </c>
      <c r="L104" s="420">
        <f>SUM(L105:L107)</f>
        <v>0</v>
      </c>
    </row>
    <row r="105" spans="1:12" ht="15" customHeight="1">
      <c r="A105" s="423"/>
      <c r="B105" s="424">
        <v>1</v>
      </c>
      <c r="C105" s="470" t="s">
        <v>61</v>
      </c>
      <c r="D105" s="1106"/>
      <c r="E105" s="334"/>
      <c r="F105" s="425"/>
      <c r="G105" s="425"/>
      <c r="H105" s="432">
        <f t="shared" si="7"/>
        <v>0</v>
      </c>
      <c r="I105" s="335"/>
      <c r="J105" s="1434"/>
      <c r="K105" s="653"/>
      <c r="L105" s="647"/>
    </row>
    <row r="106" spans="1:12" ht="15" customHeight="1">
      <c r="A106" s="423"/>
      <c r="B106" s="424">
        <v>2</v>
      </c>
      <c r="C106" s="339" t="s">
        <v>30</v>
      </c>
      <c r="D106" s="1105"/>
      <c r="E106" s="334"/>
      <c r="F106" s="433"/>
      <c r="G106" s="433"/>
      <c r="H106" s="428">
        <f t="shared" si="7"/>
        <v>0</v>
      </c>
      <c r="I106" s="260"/>
      <c r="J106" s="1432"/>
      <c r="K106" s="644"/>
      <c r="L106" s="259"/>
    </row>
    <row r="107" spans="1:12" ht="15" customHeight="1" thickBot="1">
      <c r="A107" s="423"/>
      <c r="B107" s="424">
        <v>3</v>
      </c>
      <c r="C107" s="339" t="s">
        <v>63</v>
      </c>
      <c r="D107" s="1105">
        <v>1000</v>
      </c>
      <c r="E107" s="334">
        <v>32000</v>
      </c>
      <c r="F107" s="341">
        <v>11000</v>
      </c>
      <c r="G107" s="341"/>
      <c r="H107" s="340">
        <f t="shared" si="7"/>
        <v>11000</v>
      </c>
      <c r="I107" s="240"/>
      <c r="J107" s="1433">
        <f>I107/H107</f>
        <v>0</v>
      </c>
      <c r="K107" s="1127"/>
      <c r="L107" s="239"/>
    </row>
    <row r="108" spans="1:12" ht="15" customHeight="1" thickBot="1">
      <c r="A108" s="417"/>
      <c r="B108" s="418"/>
      <c r="C108" s="419" t="s">
        <v>611</v>
      </c>
      <c r="D108" s="420">
        <f>SUM(D109:D111)</f>
        <v>10000</v>
      </c>
      <c r="E108" s="420">
        <f>SUM(E109:E111)</f>
        <v>17000</v>
      </c>
      <c r="F108" s="421">
        <f>SUM(F109:F111)</f>
        <v>20450</v>
      </c>
      <c r="G108" s="421">
        <f>SUM(G109:G111)</f>
        <v>500</v>
      </c>
      <c r="H108" s="430">
        <f t="shared" si="7"/>
        <v>20950</v>
      </c>
      <c r="I108" s="422">
        <f>SUM(I109:I111)</f>
        <v>0</v>
      </c>
      <c r="J108" s="496">
        <f>I108/H108</f>
        <v>0</v>
      </c>
      <c r="K108" s="346"/>
      <c r="L108" s="356"/>
    </row>
    <row r="109" spans="1:12" ht="15" customHeight="1">
      <c r="A109" s="468"/>
      <c r="B109" s="469">
        <v>1</v>
      </c>
      <c r="C109" s="470" t="s">
        <v>61</v>
      </c>
      <c r="D109" s="1111"/>
      <c r="E109" s="336"/>
      <c r="F109" s="425"/>
      <c r="G109" s="425">
        <v>0</v>
      </c>
      <c r="H109" s="432">
        <f t="shared" si="7"/>
        <v>0</v>
      </c>
      <c r="I109" s="335"/>
      <c r="J109" s="1434"/>
      <c r="K109" s="653"/>
      <c r="L109" s="647"/>
    </row>
    <row r="110" spans="1:12" ht="15" customHeight="1">
      <c r="A110" s="423"/>
      <c r="B110" s="424">
        <v>2</v>
      </c>
      <c r="C110" s="339" t="s">
        <v>30</v>
      </c>
      <c r="D110" s="1105"/>
      <c r="E110" s="334"/>
      <c r="F110" s="433"/>
      <c r="G110" s="433"/>
      <c r="H110" s="428">
        <f t="shared" si="7"/>
        <v>0</v>
      </c>
      <c r="I110" s="260"/>
      <c r="J110" s="1432"/>
      <c r="K110" s="644"/>
      <c r="L110" s="259"/>
    </row>
    <row r="111" spans="1:12" ht="15" customHeight="1" thickBot="1">
      <c r="A111" s="459"/>
      <c r="B111" s="460">
        <v>3</v>
      </c>
      <c r="C111" s="461" t="s">
        <v>63</v>
      </c>
      <c r="D111" s="1110">
        <v>10000</v>
      </c>
      <c r="E111" s="462">
        <v>17000</v>
      </c>
      <c r="F111" s="446">
        <v>20450</v>
      </c>
      <c r="G111" s="446">
        <v>500</v>
      </c>
      <c r="H111" s="447">
        <f t="shared" si="7"/>
        <v>20950</v>
      </c>
      <c r="I111" s="240"/>
      <c r="J111" s="1433">
        <f>I111/H111</f>
        <v>0</v>
      </c>
      <c r="K111" s="1127"/>
      <c r="L111" s="239"/>
    </row>
    <row r="112" spans="1:12" ht="15" customHeight="1" thickBot="1">
      <c r="A112" s="471"/>
      <c r="B112" s="418"/>
      <c r="C112" s="523" t="s">
        <v>252</v>
      </c>
      <c r="D112" s="1116">
        <f>SUM(D113:D115)</f>
        <v>1000</v>
      </c>
      <c r="E112" s="420">
        <f>E115</f>
        <v>7000</v>
      </c>
      <c r="F112" s="494">
        <f>SUM(F113:F115)</f>
        <v>7000</v>
      </c>
      <c r="G112" s="494">
        <f>SUM(G113:G115)</f>
        <v>0</v>
      </c>
      <c r="H112" s="495">
        <f t="shared" si="7"/>
        <v>7000</v>
      </c>
      <c r="I112" s="422">
        <f>SUM(I113:I115)</f>
        <v>0</v>
      </c>
      <c r="J112" s="496">
        <f>I112/H112</f>
        <v>0</v>
      </c>
      <c r="K112" s="431">
        <f>SUM(K113:K115)</f>
        <v>0</v>
      </c>
      <c r="L112" s="420">
        <f>SUM(L113:L115)</f>
        <v>0</v>
      </c>
    </row>
    <row r="113" spans="1:12" ht="15" customHeight="1">
      <c r="A113" s="524"/>
      <c r="B113" s="469">
        <v>1</v>
      </c>
      <c r="C113" s="237" t="s">
        <v>61</v>
      </c>
      <c r="D113" s="1106"/>
      <c r="E113" s="440"/>
      <c r="F113" s="425"/>
      <c r="G113" s="425">
        <v>0</v>
      </c>
      <c r="H113" s="432">
        <f t="shared" si="7"/>
        <v>0</v>
      </c>
      <c r="I113" s="335"/>
      <c r="J113" s="1434"/>
      <c r="K113" s="653"/>
      <c r="L113" s="647"/>
    </row>
    <row r="114" spans="1:12" ht="15" customHeight="1">
      <c r="A114" s="423"/>
      <c r="B114" s="424">
        <v>2</v>
      </c>
      <c r="C114" s="339" t="s">
        <v>30</v>
      </c>
      <c r="D114" s="1105"/>
      <c r="E114" s="334"/>
      <c r="F114" s="433"/>
      <c r="G114" s="433"/>
      <c r="H114" s="428">
        <f t="shared" si="7"/>
        <v>0</v>
      </c>
      <c r="I114" s="260"/>
      <c r="J114" s="1432"/>
      <c r="K114" s="644"/>
      <c r="L114" s="259"/>
    </row>
    <row r="115" spans="1:12" ht="15" customHeight="1" thickBot="1">
      <c r="A115" s="423"/>
      <c r="B115" s="424">
        <v>3</v>
      </c>
      <c r="C115" s="339" t="s">
        <v>63</v>
      </c>
      <c r="D115" s="1105">
        <v>1000</v>
      </c>
      <c r="E115" s="334">
        <v>7000</v>
      </c>
      <c r="F115" s="433">
        <v>7000</v>
      </c>
      <c r="G115" s="433"/>
      <c r="H115" s="428">
        <f t="shared" si="7"/>
        <v>7000</v>
      </c>
      <c r="I115" s="260"/>
      <c r="J115" s="1432">
        <f>I115/H115</f>
        <v>0</v>
      </c>
      <c r="K115" s="1127"/>
      <c r="L115" s="239"/>
    </row>
    <row r="116" spans="1:12" ht="15" customHeight="1" thickBot="1">
      <c r="A116" s="417"/>
      <c r="B116" s="418"/>
      <c r="C116" s="419" t="s">
        <v>200</v>
      </c>
      <c r="D116" s="1104">
        <f>SUM(D117:D119)</f>
        <v>2037</v>
      </c>
      <c r="E116" s="420">
        <f>SUM(E117:E119)</f>
        <v>3429</v>
      </c>
      <c r="F116" s="421">
        <f>SUM(F117:F119)</f>
        <v>3682</v>
      </c>
      <c r="G116" s="421">
        <f>SUM(G117:G119)</f>
        <v>27</v>
      </c>
      <c r="H116" s="430">
        <f t="shared" si="7"/>
        <v>3709</v>
      </c>
      <c r="I116" s="422">
        <f>SUM(I117:I119)</f>
        <v>0</v>
      </c>
      <c r="J116" s="496">
        <f>I116/H116</f>
        <v>0</v>
      </c>
      <c r="K116" s="431">
        <f>SUM(K117:K119)</f>
        <v>3709</v>
      </c>
      <c r="L116" s="420">
        <f>SUM(L117:L119)</f>
        <v>0</v>
      </c>
    </row>
    <row r="117" spans="1:12" ht="15" customHeight="1">
      <c r="A117" s="468"/>
      <c r="B117" s="469">
        <v>1</v>
      </c>
      <c r="C117" s="470" t="s">
        <v>61</v>
      </c>
      <c r="D117" s="1111">
        <v>1422</v>
      </c>
      <c r="E117" s="336">
        <v>2486</v>
      </c>
      <c r="F117" s="425">
        <v>2703</v>
      </c>
      <c r="G117" s="425">
        <v>23</v>
      </c>
      <c r="H117" s="432">
        <f t="shared" si="7"/>
        <v>2726</v>
      </c>
      <c r="I117" s="335"/>
      <c r="J117" s="1434">
        <f>I117/H117</f>
        <v>0</v>
      </c>
      <c r="K117" s="653">
        <v>2726</v>
      </c>
      <c r="L117" s="647"/>
    </row>
    <row r="118" spans="1:12" ht="15" customHeight="1">
      <c r="A118" s="423"/>
      <c r="B118" s="424">
        <v>2</v>
      </c>
      <c r="C118" s="339" t="s">
        <v>30</v>
      </c>
      <c r="D118" s="1105">
        <v>385</v>
      </c>
      <c r="E118" s="334">
        <v>493</v>
      </c>
      <c r="F118" s="433">
        <v>529</v>
      </c>
      <c r="G118" s="433">
        <v>4</v>
      </c>
      <c r="H118" s="428">
        <f t="shared" si="7"/>
        <v>533</v>
      </c>
      <c r="I118" s="260"/>
      <c r="J118" s="1432">
        <f>I118/H118</f>
        <v>0</v>
      </c>
      <c r="K118" s="644">
        <v>533</v>
      </c>
      <c r="L118" s="259"/>
    </row>
    <row r="119" spans="1:12" ht="15" customHeight="1" thickBot="1">
      <c r="A119" s="459"/>
      <c r="B119" s="460">
        <v>3</v>
      </c>
      <c r="C119" s="461" t="s">
        <v>63</v>
      </c>
      <c r="D119" s="1110">
        <v>230</v>
      </c>
      <c r="E119" s="462">
        <v>450</v>
      </c>
      <c r="F119" s="446">
        <v>450</v>
      </c>
      <c r="G119" s="446"/>
      <c r="H119" s="447">
        <f t="shared" si="7"/>
        <v>450</v>
      </c>
      <c r="I119" s="240"/>
      <c r="J119" s="1433"/>
      <c r="K119" s="555">
        <v>450</v>
      </c>
      <c r="L119" s="482"/>
    </row>
    <row r="120" spans="1:12" ht="15" customHeight="1" thickBot="1">
      <c r="A120" s="417"/>
      <c r="B120" s="418"/>
      <c r="C120" s="419" t="s">
        <v>235</v>
      </c>
      <c r="D120" s="1104">
        <f>SUM(D121:D123)</f>
        <v>0</v>
      </c>
      <c r="E120" s="420">
        <f>SUM(E121:E123)</f>
        <v>5000</v>
      </c>
      <c r="F120" s="421">
        <f>SUM(F121:F123)</f>
        <v>5000</v>
      </c>
      <c r="G120" s="421">
        <f>SUM(G121:G123)</f>
        <v>0</v>
      </c>
      <c r="H120" s="430">
        <f t="shared" si="7"/>
        <v>5000</v>
      </c>
      <c r="I120" s="422">
        <f>SUM(I121:I123)</f>
        <v>0</v>
      </c>
      <c r="J120" s="496">
        <f>I120/H120</f>
        <v>0</v>
      </c>
      <c r="K120" s="355"/>
      <c r="L120" s="356"/>
    </row>
    <row r="121" spans="1:12" ht="15" customHeight="1">
      <c r="A121" s="468"/>
      <c r="B121" s="469">
        <v>1</v>
      </c>
      <c r="C121" s="470" t="s">
        <v>61</v>
      </c>
      <c r="D121" s="1111"/>
      <c r="E121" s="336"/>
      <c r="F121" s="425"/>
      <c r="G121" s="425">
        <v>0</v>
      </c>
      <c r="H121" s="432">
        <f t="shared" si="7"/>
        <v>0</v>
      </c>
      <c r="I121" s="335"/>
      <c r="J121" s="1434" t="e">
        <f>I121/H121</f>
        <v>#DIV/0!</v>
      </c>
      <c r="K121" s="653"/>
      <c r="L121" s="647"/>
    </row>
    <row r="122" spans="1:12" ht="15" customHeight="1">
      <c r="A122" s="423"/>
      <c r="B122" s="424">
        <v>2</v>
      </c>
      <c r="C122" s="339" t="s">
        <v>30</v>
      </c>
      <c r="D122" s="1105"/>
      <c r="E122" s="334"/>
      <c r="F122" s="433"/>
      <c r="G122" s="433"/>
      <c r="H122" s="428">
        <f t="shared" si="7"/>
        <v>0</v>
      </c>
      <c r="I122" s="260"/>
      <c r="J122" s="1432" t="e">
        <f>I122/H122</f>
        <v>#DIV/0!</v>
      </c>
      <c r="K122" s="644"/>
      <c r="L122" s="259"/>
    </row>
    <row r="123" spans="1:12" ht="15" customHeight="1" thickBot="1">
      <c r="A123" s="459"/>
      <c r="B123" s="460">
        <v>3</v>
      </c>
      <c r="C123" s="461" t="s">
        <v>63</v>
      </c>
      <c r="D123" s="1110"/>
      <c r="E123" s="462">
        <v>5000</v>
      </c>
      <c r="F123" s="446">
        <v>5000</v>
      </c>
      <c r="G123" s="446"/>
      <c r="H123" s="447">
        <f t="shared" si="7"/>
        <v>5000</v>
      </c>
      <c r="I123" s="240"/>
      <c r="J123" s="1433"/>
      <c r="K123" s="1127"/>
      <c r="L123" s="239"/>
    </row>
    <row r="124" spans="1:12" ht="15" customHeight="1" thickBot="1">
      <c r="A124" s="417"/>
      <c r="B124" s="418"/>
      <c r="C124" s="419" t="s">
        <v>201</v>
      </c>
      <c r="D124" s="1104">
        <f>SUM(D125:D127)</f>
        <v>8000</v>
      </c>
      <c r="E124" s="420">
        <f>SUM(E125:E127)</f>
        <v>8000</v>
      </c>
      <c r="F124" s="421">
        <f>SUM(F125:F127)</f>
        <v>8000</v>
      </c>
      <c r="G124" s="421">
        <f>SUM(G125:G127)</f>
        <v>0</v>
      </c>
      <c r="H124" s="430">
        <f t="shared" ref="H124:H161" si="9">SUM(F124:G124)</f>
        <v>8000</v>
      </c>
      <c r="I124" s="422">
        <f>SUM(I125:I127)</f>
        <v>0</v>
      </c>
      <c r="J124" s="496">
        <f>I124/H124</f>
        <v>0</v>
      </c>
      <c r="K124" s="431">
        <f>SUM(K125:K127)</f>
        <v>0</v>
      </c>
      <c r="L124" s="420">
        <f>SUM(L125:L127)</f>
        <v>0</v>
      </c>
    </row>
    <row r="125" spans="1:12" ht="15" customHeight="1">
      <c r="A125" s="468"/>
      <c r="B125" s="469">
        <v>1</v>
      </c>
      <c r="C125" s="470" t="s">
        <v>61</v>
      </c>
      <c r="D125" s="1111"/>
      <c r="E125" s="336"/>
      <c r="F125" s="425"/>
      <c r="G125" s="425">
        <v>0</v>
      </c>
      <c r="H125" s="432">
        <f t="shared" si="9"/>
        <v>0</v>
      </c>
      <c r="I125" s="335"/>
      <c r="J125" s="1434"/>
      <c r="K125" s="653"/>
      <c r="L125" s="647"/>
    </row>
    <row r="126" spans="1:12" ht="15" customHeight="1">
      <c r="A126" s="423"/>
      <c r="B126" s="424">
        <v>2</v>
      </c>
      <c r="C126" s="339" t="s">
        <v>30</v>
      </c>
      <c r="D126" s="1105"/>
      <c r="E126" s="334"/>
      <c r="F126" s="433"/>
      <c r="G126" s="433"/>
      <c r="H126" s="428">
        <f t="shared" si="9"/>
        <v>0</v>
      </c>
      <c r="I126" s="260"/>
      <c r="J126" s="1432"/>
      <c r="K126" s="644"/>
      <c r="L126" s="259"/>
    </row>
    <row r="127" spans="1:12" ht="15" customHeight="1" thickBot="1">
      <c r="A127" s="459"/>
      <c r="B127" s="460">
        <v>3</v>
      </c>
      <c r="C127" s="461" t="s">
        <v>63</v>
      </c>
      <c r="D127" s="1110">
        <v>8000</v>
      </c>
      <c r="E127" s="462">
        <v>8000</v>
      </c>
      <c r="F127" s="446">
        <v>8000</v>
      </c>
      <c r="G127" s="446"/>
      <c r="H127" s="447">
        <f t="shared" si="9"/>
        <v>8000</v>
      </c>
      <c r="I127" s="240"/>
      <c r="J127" s="1433">
        <f>I127/H127</f>
        <v>0</v>
      </c>
      <c r="K127" s="1127"/>
      <c r="L127" s="239"/>
    </row>
    <row r="128" spans="1:12" ht="15" hidden="1" customHeight="1" thickBot="1">
      <c r="A128" s="417"/>
      <c r="B128" s="418"/>
      <c r="C128" s="419" t="s">
        <v>365</v>
      </c>
      <c r="D128" s="1104">
        <f>SUM(D129:D131)</f>
        <v>0</v>
      </c>
      <c r="E128" s="420">
        <f>SUM(E129:E131)</f>
        <v>0</v>
      </c>
      <c r="F128" s="421">
        <f>SUM(F129:F131)</f>
        <v>0</v>
      </c>
      <c r="G128" s="421">
        <f>SUM(G129:G131)</f>
        <v>0</v>
      </c>
      <c r="H128" s="430">
        <f t="shared" si="9"/>
        <v>0</v>
      </c>
      <c r="I128" s="422">
        <f>SUM(I129:I131)</f>
        <v>0</v>
      </c>
      <c r="J128" s="496" t="e">
        <f>I128/H128</f>
        <v>#DIV/0!</v>
      </c>
      <c r="K128" s="346"/>
      <c r="L128" s="356"/>
    </row>
    <row r="129" spans="1:12" ht="15" hidden="1" customHeight="1">
      <c r="A129" s="468"/>
      <c r="B129" s="469">
        <v>1</v>
      </c>
      <c r="C129" s="470" t="s">
        <v>61</v>
      </c>
      <c r="D129" s="1111"/>
      <c r="E129" s="336"/>
      <c r="F129" s="425"/>
      <c r="G129" s="425">
        <v>0</v>
      </c>
      <c r="H129" s="432">
        <f t="shared" si="9"/>
        <v>0</v>
      </c>
      <c r="I129" s="335"/>
      <c r="J129" s="1434"/>
      <c r="K129" s="653"/>
      <c r="L129" s="647"/>
    </row>
    <row r="130" spans="1:12" ht="15" hidden="1" customHeight="1">
      <c r="A130" s="423"/>
      <c r="B130" s="424">
        <v>2</v>
      </c>
      <c r="C130" s="339" t="s">
        <v>30</v>
      </c>
      <c r="D130" s="1105"/>
      <c r="E130" s="334"/>
      <c r="F130" s="433"/>
      <c r="G130" s="433"/>
      <c r="H130" s="428">
        <f t="shared" si="9"/>
        <v>0</v>
      </c>
      <c r="I130" s="260"/>
      <c r="J130" s="1432"/>
      <c r="K130" s="644"/>
      <c r="L130" s="259"/>
    </row>
    <row r="131" spans="1:12" ht="15" hidden="1" customHeight="1" thickBot="1">
      <c r="A131" s="459"/>
      <c r="B131" s="460">
        <v>3</v>
      </c>
      <c r="C131" s="461" t="s">
        <v>63</v>
      </c>
      <c r="D131" s="1110"/>
      <c r="E131" s="462"/>
      <c r="F131" s="446"/>
      <c r="G131" s="446"/>
      <c r="H131" s="447">
        <f t="shared" si="9"/>
        <v>0</v>
      </c>
      <c r="I131" s="240"/>
      <c r="J131" s="1433"/>
      <c r="K131" s="1127"/>
      <c r="L131" s="239"/>
    </row>
    <row r="132" spans="1:12" ht="15" hidden="1" customHeight="1" thickBot="1">
      <c r="A132" s="417"/>
      <c r="B132" s="418"/>
      <c r="C132" s="419" t="s">
        <v>640</v>
      </c>
      <c r="D132" s="1104">
        <f>SUM(D133:D135)</f>
        <v>0</v>
      </c>
      <c r="E132" s="420">
        <f>SUM(E133:E135)</f>
        <v>0</v>
      </c>
      <c r="F132" s="421">
        <f>SUM(F133:F135)</f>
        <v>0</v>
      </c>
      <c r="G132" s="421">
        <f>SUM(G133:G135)</f>
        <v>0</v>
      </c>
      <c r="H132" s="430">
        <f t="shared" si="9"/>
        <v>0</v>
      </c>
      <c r="I132" s="422">
        <f>SUM(I133:I135)</f>
        <v>0</v>
      </c>
      <c r="J132" s="496" t="e">
        <f>I132/H132</f>
        <v>#DIV/0!</v>
      </c>
      <c r="K132" s="346"/>
      <c r="L132" s="356"/>
    </row>
    <row r="133" spans="1:12" ht="15" hidden="1" customHeight="1">
      <c r="A133" s="468"/>
      <c r="B133" s="469">
        <v>1</v>
      </c>
      <c r="C133" s="470" t="s">
        <v>61</v>
      </c>
      <c r="D133" s="1111"/>
      <c r="E133" s="336"/>
      <c r="F133" s="425"/>
      <c r="G133" s="425">
        <v>0</v>
      </c>
      <c r="H133" s="432">
        <f t="shared" si="9"/>
        <v>0</v>
      </c>
      <c r="I133" s="335"/>
      <c r="J133" s="1434"/>
      <c r="K133" s="653"/>
      <c r="L133" s="647"/>
    </row>
    <row r="134" spans="1:12" ht="15" hidden="1" customHeight="1">
      <c r="A134" s="423"/>
      <c r="B134" s="424">
        <v>2</v>
      </c>
      <c r="C134" s="339" t="s">
        <v>30</v>
      </c>
      <c r="D134" s="1105"/>
      <c r="E134" s="334"/>
      <c r="F134" s="433"/>
      <c r="G134" s="433"/>
      <c r="H134" s="428">
        <f t="shared" si="9"/>
        <v>0</v>
      </c>
      <c r="I134" s="260"/>
      <c r="J134" s="1432"/>
      <c r="K134" s="644"/>
      <c r="L134" s="259"/>
    </row>
    <row r="135" spans="1:12" ht="15" hidden="1" customHeight="1" thickBot="1">
      <c r="A135" s="459"/>
      <c r="B135" s="460">
        <v>3</v>
      </c>
      <c r="C135" s="461" t="s">
        <v>63</v>
      </c>
      <c r="D135" s="1110"/>
      <c r="E135" s="462"/>
      <c r="F135" s="446"/>
      <c r="G135" s="446"/>
      <c r="H135" s="447">
        <f t="shared" si="9"/>
        <v>0</v>
      </c>
      <c r="I135" s="240"/>
      <c r="J135" s="1433"/>
      <c r="K135" s="1127"/>
      <c r="L135" s="239"/>
    </row>
    <row r="136" spans="1:12" ht="15" customHeight="1" thickBot="1">
      <c r="A136" s="448"/>
      <c r="B136" s="443"/>
      <c r="C136" s="419" t="s">
        <v>188</v>
      </c>
      <c r="D136" s="1104">
        <f>SUM(D137:D139)</f>
        <v>3624</v>
      </c>
      <c r="E136" s="420">
        <f>SUM(E137:E139)</f>
        <v>2373</v>
      </c>
      <c r="F136" s="420">
        <f>SUM(F137:F139)</f>
        <v>2746</v>
      </c>
      <c r="G136" s="494">
        <f>SUM(G137:G139)</f>
        <v>200</v>
      </c>
      <c r="H136" s="430">
        <f t="shared" si="9"/>
        <v>2946</v>
      </c>
      <c r="I136" s="269">
        <f>SUM(I137:I139)</f>
        <v>0</v>
      </c>
      <c r="J136" s="1437"/>
      <c r="K136" s="431">
        <f>SUM(K137:K139)</f>
        <v>2946</v>
      </c>
      <c r="L136" s="420">
        <f>SUM(L137:L139)</f>
        <v>0</v>
      </c>
    </row>
    <row r="137" spans="1:12" ht="15" customHeight="1">
      <c r="A137" s="435"/>
      <c r="B137" s="469">
        <v>1</v>
      </c>
      <c r="C137" s="470" t="s">
        <v>61</v>
      </c>
      <c r="D137" s="1111">
        <v>1812</v>
      </c>
      <c r="E137" s="336">
        <v>312</v>
      </c>
      <c r="F137" s="341">
        <v>417</v>
      </c>
      <c r="G137" s="438"/>
      <c r="H137" s="426">
        <f t="shared" si="9"/>
        <v>417</v>
      </c>
      <c r="I137" s="439"/>
      <c r="J137" s="1435"/>
      <c r="K137" s="653">
        <v>417</v>
      </c>
      <c r="L137" s="647"/>
    </row>
    <row r="138" spans="1:12" ht="15" customHeight="1">
      <c r="A138" s="442"/>
      <c r="B138" s="424">
        <v>2</v>
      </c>
      <c r="C138" s="339" t="s">
        <v>30</v>
      </c>
      <c r="D138" s="1105">
        <v>352</v>
      </c>
      <c r="E138" s="334">
        <v>61</v>
      </c>
      <c r="F138" s="341">
        <v>79</v>
      </c>
      <c r="G138" s="341"/>
      <c r="H138" s="428">
        <f t="shared" si="9"/>
        <v>79</v>
      </c>
      <c r="I138" s="240"/>
      <c r="J138" s="1433"/>
      <c r="K138" s="644">
        <v>79</v>
      </c>
      <c r="L138" s="259"/>
    </row>
    <row r="139" spans="1:12" ht="15" customHeight="1" thickBot="1">
      <c r="A139" s="459"/>
      <c r="B139" s="460">
        <v>3</v>
      </c>
      <c r="C139" s="461" t="s">
        <v>63</v>
      </c>
      <c r="D139" s="1110">
        <v>1460</v>
      </c>
      <c r="E139" s="462">
        <v>2000</v>
      </c>
      <c r="F139" s="446">
        <v>2250</v>
      </c>
      <c r="G139" s="446">
        <v>200</v>
      </c>
      <c r="H139" s="447">
        <f t="shared" si="9"/>
        <v>2450</v>
      </c>
      <c r="I139" s="555"/>
      <c r="J139" s="1436"/>
      <c r="K139" s="1425">
        <v>2450</v>
      </c>
      <c r="L139" s="482"/>
    </row>
    <row r="140" spans="1:12" ht="15" hidden="1" customHeight="1" thickBot="1">
      <c r="A140" s="448"/>
      <c r="B140" s="443"/>
      <c r="C140" s="419" t="s">
        <v>520</v>
      </c>
      <c r="D140" s="1104">
        <f>SUM(D141:D143)</f>
        <v>3624</v>
      </c>
      <c r="E140" s="420">
        <f>SUM(E141:E143)</f>
        <v>0</v>
      </c>
      <c r="F140" s="452"/>
      <c r="G140" s="453"/>
      <c r="H140" s="553"/>
      <c r="I140" s="355"/>
      <c r="J140" s="1437"/>
      <c r="K140" s="356"/>
      <c r="L140" s="1631"/>
    </row>
    <row r="141" spans="1:12" ht="15" hidden="1" customHeight="1">
      <c r="A141" s="435"/>
      <c r="B141" s="469">
        <v>1</v>
      </c>
      <c r="C141" s="470" t="s">
        <v>61</v>
      </c>
      <c r="D141" s="1111">
        <v>1812</v>
      </c>
      <c r="E141" s="336"/>
      <c r="F141" s="483"/>
      <c r="G141" s="426"/>
      <c r="H141" s="484"/>
      <c r="I141" s="561"/>
      <c r="J141" s="1441"/>
      <c r="K141" s="1300"/>
      <c r="L141" s="1632"/>
    </row>
    <row r="142" spans="1:12" ht="15" hidden="1" customHeight="1">
      <c r="A142" s="442"/>
      <c r="B142" s="424">
        <v>2</v>
      </c>
      <c r="C142" s="339" t="s">
        <v>30</v>
      </c>
      <c r="D142" s="1105">
        <v>352</v>
      </c>
      <c r="E142" s="334"/>
      <c r="F142" s="433"/>
      <c r="G142" s="428"/>
      <c r="H142" s="434"/>
      <c r="I142" s="260"/>
      <c r="J142" s="1432"/>
      <c r="K142" s="259"/>
      <c r="L142" s="642"/>
    </row>
    <row r="143" spans="1:12" ht="15" hidden="1" customHeight="1" thickBot="1">
      <c r="A143" s="459"/>
      <c r="B143" s="460">
        <v>3</v>
      </c>
      <c r="C143" s="461" t="s">
        <v>63</v>
      </c>
      <c r="D143" s="1110">
        <v>1460</v>
      </c>
      <c r="E143" s="462"/>
      <c r="F143" s="463"/>
      <c r="G143" s="485"/>
      <c r="H143" s="467"/>
      <c r="I143" s="439"/>
      <c r="J143" s="1435"/>
      <c r="K143" s="1411"/>
      <c r="L143" s="600"/>
    </row>
    <row r="144" spans="1:12" ht="15" customHeight="1" thickBot="1">
      <c r="A144" s="448"/>
      <c r="B144" s="443"/>
      <c r="C144" s="419" t="s">
        <v>384</v>
      </c>
      <c r="D144" s="1104">
        <f>SUM(D145:D147)</f>
        <v>3624</v>
      </c>
      <c r="E144" s="420">
        <f>SUM(E145:E147)</f>
        <v>1500</v>
      </c>
      <c r="F144" s="420">
        <f>SUM(F145:F147)</f>
        <v>3000</v>
      </c>
      <c r="G144" s="430">
        <f>SUM(G145:G147)</f>
        <v>0</v>
      </c>
      <c r="H144" s="430">
        <f t="shared" si="9"/>
        <v>3000</v>
      </c>
      <c r="I144" s="355"/>
      <c r="J144" s="1437"/>
      <c r="K144" s="356"/>
      <c r="L144" s="1631"/>
    </row>
    <row r="145" spans="1:14" ht="15" customHeight="1">
      <c r="A145" s="435"/>
      <c r="B145" s="469">
        <v>1</v>
      </c>
      <c r="C145" s="470" t="s">
        <v>61</v>
      </c>
      <c r="D145" s="1111">
        <v>1812</v>
      </c>
      <c r="E145" s="336"/>
      <c r="F145" s="483"/>
      <c r="G145" s="426"/>
      <c r="H145" s="484"/>
      <c r="I145" s="561"/>
      <c r="J145" s="1441"/>
      <c r="K145" s="1300"/>
      <c r="L145" s="1632"/>
    </row>
    <row r="146" spans="1:14" ht="15" customHeight="1">
      <c r="A146" s="442"/>
      <c r="B146" s="424">
        <v>2</v>
      </c>
      <c r="C146" s="339" t="s">
        <v>30</v>
      </c>
      <c r="D146" s="1105">
        <v>352</v>
      </c>
      <c r="E146" s="334"/>
      <c r="F146" s="433"/>
      <c r="G146" s="428"/>
      <c r="H146" s="434"/>
      <c r="I146" s="260"/>
      <c r="J146" s="1432"/>
      <c r="K146" s="259"/>
      <c r="L146" s="642"/>
    </row>
    <row r="147" spans="1:14" ht="15" customHeight="1" thickBot="1">
      <c r="A147" s="459"/>
      <c r="B147" s="460">
        <v>3</v>
      </c>
      <c r="C147" s="461" t="s">
        <v>63</v>
      </c>
      <c r="D147" s="1110">
        <v>1460</v>
      </c>
      <c r="E147" s="462">
        <v>1500</v>
      </c>
      <c r="F147" s="463">
        <v>3000</v>
      </c>
      <c r="G147" s="485"/>
      <c r="H147" s="447">
        <f t="shared" si="9"/>
        <v>3000</v>
      </c>
      <c r="I147" s="439"/>
      <c r="J147" s="1435"/>
      <c r="K147" s="1411"/>
      <c r="L147" s="600"/>
    </row>
    <row r="148" spans="1:14" ht="15" customHeight="1" thickBot="1">
      <c r="A148" s="448"/>
      <c r="B148" s="443"/>
      <c r="C148" s="419" t="s">
        <v>451</v>
      </c>
      <c r="D148" s="1104">
        <f>SUM(D149:D151)</f>
        <v>1124</v>
      </c>
      <c r="E148" s="420">
        <f>SUM(E149:E151)</f>
        <v>44187</v>
      </c>
      <c r="F148" s="420">
        <f>SUM(F149:F151)</f>
        <v>53242</v>
      </c>
      <c r="G148" s="420">
        <f>SUM(G149:G151)</f>
        <v>0</v>
      </c>
      <c r="H148" s="420">
        <f t="shared" si="9"/>
        <v>53242</v>
      </c>
      <c r="I148" s="355"/>
      <c r="J148" s="1437"/>
      <c r="K148" s="431">
        <f>SUM(K149:K151)</f>
        <v>0</v>
      </c>
      <c r="L148" s="420">
        <f>SUM(L149:L151)</f>
        <v>0</v>
      </c>
    </row>
    <row r="149" spans="1:14" ht="15" customHeight="1">
      <c r="A149" s="435"/>
      <c r="B149" s="469">
        <v>1</v>
      </c>
      <c r="C149" s="470" t="s">
        <v>61</v>
      </c>
      <c r="D149" s="1111"/>
      <c r="E149" s="336">
        <v>36733</v>
      </c>
      <c r="F149" s="341">
        <v>44433</v>
      </c>
      <c r="G149" s="341"/>
      <c r="H149" s="426">
        <f t="shared" si="9"/>
        <v>44433</v>
      </c>
      <c r="I149" s="439"/>
      <c r="J149" s="1435"/>
      <c r="K149" s="1427"/>
      <c r="L149" s="1300"/>
    </row>
    <row r="150" spans="1:14" ht="15" customHeight="1">
      <c r="A150" s="442"/>
      <c r="B150" s="424">
        <v>2</v>
      </c>
      <c r="C150" s="339" t="s">
        <v>30</v>
      </c>
      <c r="D150" s="1105"/>
      <c r="E150" s="334">
        <v>6854</v>
      </c>
      <c r="F150" s="341">
        <v>8209</v>
      </c>
      <c r="G150" s="341"/>
      <c r="H150" s="428">
        <f t="shared" si="9"/>
        <v>8209</v>
      </c>
      <c r="I150" s="240"/>
      <c r="J150" s="1433"/>
      <c r="K150" s="644"/>
      <c r="L150" s="259"/>
    </row>
    <row r="151" spans="1:14" ht="15" customHeight="1" thickBot="1">
      <c r="A151" s="459"/>
      <c r="B151" s="460">
        <v>3</v>
      </c>
      <c r="C151" s="461" t="s">
        <v>63</v>
      </c>
      <c r="D151" s="1110">
        <v>1124</v>
      </c>
      <c r="E151" s="462">
        <v>600</v>
      </c>
      <c r="F151" s="446">
        <v>600</v>
      </c>
      <c r="G151" s="446"/>
      <c r="H151" s="485">
        <f t="shared" si="9"/>
        <v>600</v>
      </c>
      <c r="I151" s="555"/>
      <c r="J151" s="1436"/>
      <c r="K151" s="1425"/>
      <c r="L151" s="482"/>
    </row>
    <row r="152" spans="1:14" ht="15" customHeight="1" thickBot="1">
      <c r="A152" s="448"/>
      <c r="B152" s="443"/>
      <c r="C152" s="419" t="s">
        <v>1050</v>
      </c>
      <c r="D152" s="1104">
        <f>SUM(D153:D155)</f>
        <v>1124</v>
      </c>
      <c r="E152" s="420">
        <f>SUM(E153:E155)</f>
        <v>0</v>
      </c>
      <c r="F152" s="420">
        <f>SUM(F153:F155)</f>
        <v>2000</v>
      </c>
      <c r="G152" s="420">
        <f>SUM(G153:G155)</f>
        <v>0</v>
      </c>
      <c r="H152" s="420">
        <f>SUM(F152:G152)</f>
        <v>2000</v>
      </c>
      <c r="I152" s="355"/>
      <c r="J152" s="1437"/>
      <c r="K152" s="431">
        <f>SUM(K153:K155)</f>
        <v>0</v>
      </c>
      <c r="L152" s="420">
        <f>SUM(L153:L155)</f>
        <v>0</v>
      </c>
    </row>
    <row r="153" spans="1:14" ht="15" customHeight="1">
      <c r="A153" s="435"/>
      <c r="B153" s="469">
        <v>1</v>
      </c>
      <c r="C153" s="470" t="s">
        <v>61</v>
      </c>
      <c r="D153" s="1111"/>
      <c r="E153" s="336"/>
      <c r="F153" s="341"/>
      <c r="G153" s="341"/>
      <c r="H153" s="426">
        <f>SUM(F153:G153)</f>
        <v>0</v>
      </c>
      <c r="I153" s="439"/>
      <c r="J153" s="1435"/>
      <c r="K153" s="1427"/>
      <c r="L153" s="1300"/>
    </row>
    <row r="154" spans="1:14" ht="15" customHeight="1">
      <c r="A154" s="442"/>
      <c r="B154" s="424">
        <v>2</v>
      </c>
      <c r="C154" s="339" t="s">
        <v>30</v>
      </c>
      <c r="D154" s="1105"/>
      <c r="E154" s="334"/>
      <c r="F154" s="341"/>
      <c r="G154" s="341"/>
      <c r="H154" s="428">
        <f>SUM(F154:G154)</f>
        <v>0</v>
      </c>
      <c r="I154" s="240"/>
      <c r="J154" s="1433"/>
      <c r="K154" s="644"/>
      <c r="L154" s="259"/>
    </row>
    <row r="155" spans="1:14" ht="15" customHeight="1" thickBot="1">
      <c r="A155" s="459"/>
      <c r="B155" s="460">
        <v>3</v>
      </c>
      <c r="C155" s="461" t="s">
        <v>63</v>
      </c>
      <c r="D155" s="1110">
        <v>1124</v>
      </c>
      <c r="E155" s="462"/>
      <c r="F155" s="446">
        <v>2000</v>
      </c>
      <c r="G155" s="446"/>
      <c r="H155" s="485">
        <f>SUM(F155:G155)</f>
        <v>2000</v>
      </c>
      <c r="I155" s="555"/>
      <c r="J155" s="1436"/>
      <c r="K155" s="1425"/>
      <c r="L155" s="482"/>
    </row>
    <row r="156" spans="1:14" ht="15" customHeight="1">
      <c r="A156" s="524"/>
      <c r="B156" s="424"/>
      <c r="C156" s="400" t="s">
        <v>181</v>
      </c>
      <c r="D156" s="1078"/>
      <c r="E156" s="334"/>
      <c r="F156" s="425"/>
      <c r="G156" s="425"/>
      <c r="H156" s="432">
        <f t="shared" si="9"/>
        <v>0</v>
      </c>
      <c r="I156" s="335"/>
      <c r="J156" s="1434"/>
      <c r="K156" s="1427"/>
      <c r="L156" s="1300"/>
    </row>
    <row r="157" spans="1:14" ht="15" customHeight="1">
      <c r="A157" s="423"/>
      <c r="B157" s="424">
        <v>1</v>
      </c>
      <c r="C157" s="403" t="s">
        <v>61</v>
      </c>
      <c r="D157" s="1102"/>
      <c r="E157" s="334">
        <f t="shared" ref="E157:G158" si="10">E72+E76+E80+E84+E88+E92+E96+E101+E105+E109+E113+E117+E137+E149</f>
        <v>46279</v>
      </c>
      <c r="F157" s="334">
        <f t="shared" si="10"/>
        <v>53859</v>
      </c>
      <c r="G157" s="334">
        <f t="shared" si="10"/>
        <v>113</v>
      </c>
      <c r="H157" s="428">
        <f t="shared" si="9"/>
        <v>53972</v>
      </c>
      <c r="I157" s="334">
        <f>I72+I76+I80+I84+I88+I92+I96+I101+I105+I109+I113+I117+I137</f>
        <v>0</v>
      </c>
      <c r="J157" s="1432">
        <f>I157/H157</f>
        <v>0</v>
      </c>
      <c r="K157" s="343">
        <f>K72+K76+K80+K84+K88+K92+K96+K101+K105+K109+K113+K117+K137</f>
        <v>3143</v>
      </c>
      <c r="L157" s="334">
        <f>L72+L76+L80+L84+L88+L92+L96+L101+L105+L109+L113+L117+L137</f>
        <v>0</v>
      </c>
    </row>
    <row r="158" spans="1:14" ht="15" customHeight="1">
      <c r="A158" s="423"/>
      <c r="B158" s="424">
        <v>2</v>
      </c>
      <c r="C158" s="403" t="s">
        <v>30</v>
      </c>
      <c r="D158" s="1102"/>
      <c r="E158" s="334">
        <f t="shared" si="10"/>
        <v>9275</v>
      </c>
      <c r="F158" s="334">
        <f t="shared" si="10"/>
        <v>10315</v>
      </c>
      <c r="G158" s="334">
        <f t="shared" si="10"/>
        <v>-74</v>
      </c>
      <c r="H158" s="428">
        <f t="shared" si="9"/>
        <v>10241</v>
      </c>
      <c r="I158" s="334">
        <f>I73+I77+I81+I85+I89+I93+I97+I102+I106+I110+I114+I118+I138</f>
        <v>0</v>
      </c>
      <c r="J158" s="1432">
        <f>I158/H158</f>
        <v>0</v>
      </c>
      <c r="K158" s="343">
        <f>K73+K77+K81+K85+K89+K93+K97+K102+K106+K110+K114+K118+K138</f>
        <v>612</v>
      </c>
      <c r="L158" s="334">
        <f>L73+L77+L81+L85+L89+L93+L97+L102+L106+L110+L114+L118+L138</f>
        <v>0</v>
      </c>
    </row>
    <row r="159" spans="1:14" ht="15" customHeight="1">
      <c r="A159" s="423"/>
      <c r="B159" s="424">
        <v>3</v>
      </c>
      <c r="C159" s="403" t="s">
        <v>63</v>
      </c>
      <c r="D159" s="1102"/>
      <c r="E159" s="334">
        <f>E74+E78+E82+E86+E90+E94+E98+E103+E107+E111+E115+E119+E123+E127+E131+E135+E139+E143+E151+E147+E155</f>
        <v>135797</v>
      </c>
      <c r="F159" s="334">
        <f>F74+F78+F82+F86+F90+F94+F98+F103+F107+F111+F115+F119+F123+F127+F131+F135+F139+F143+F151+F147+F155</f>
        <v>120497</v>
      </c>
      <c r="G159" s="334">
        <f>G74+G78+G82+G86+G90+G94+G98+G103+G107+G111+G115+G119+G123+G127+G131+G135+G139+G147+G151+G155</f>
        <v>700</v>
      </c>
      <c r="H159" s="428">
        <f t="shared" si="9"/>
        <v>121197</v>
      </c>
      <c r="I159" s="334">
        <f>I74+I78+I82+I86+I90+I94+I98+I103+I107+I111+I115+I119+I123+I127+I131+I135+I139+I151</f>
        <v>0</v>
      </c>
      <c r="J159" s="1432">
        <f>I159/H159</f>
        <v>0</v>
      </c>
      <c r="K159" s="343">
        <f>K74+K78+K82+K86+K90+K94+K98+K103+K107+K111+K115+K119+K123+K127+K131+K135+K139+K151</f>
        <v>2900</v>
      </c>
      <c r="L159" s="334">
        <f>L74+L78+L82+L86+L90+L94+L98+L103+L107+L111+L115+L119+L123+L127+L131+L135+L139+L151</f>
        <v>0</v>
      </c>
      <c r="M159" s="463"/>
      <c r="N159" s="463"/>
    </row>
    <row r="160" spans="1:14" ht="15" customHeight="1" thickBot="1">
      <c r="A160" s="471"/>
      <c r="B160" s="476">
        <v>4</v>
      </c>
      <c r="C160" s="339" t="s">
        <v>711</v>
      </c>
      <c r="D160" s="1088"/>
      <c r="E160" s="488"/>
      <c r="F160" s="341">
        <f>F99</f>
        <v>0</v>
      </c>
      <c r="G160" s="341">
        <f>G99</f>
        <v>0</v>
      </c>
      <c r="H160" s="428">
        <f t="shared" si="9"/>
        <v>0</v>
      </c>
      <c r="I160" s="240">
        <f>I99</f>
        <v>0</v>
      </c>
      <c r="J160" s="1433"/>
      <c r="K160" s="1425"/>
      <c r="L160" s="447"/>
      <c r="N160" s="463"/>
    </row>
    <row r="161" spans="1:12" ht="15" customHeight="1" thickBot="1">
      <c r="A161" s="328"/>
      <c r="B161" s="409"/>
      <c r="C161" s="153" t="s">
        <v>150</v>
      </c>
      <c r="D161" s="1103"/>
      <c r="E161" s="410">
        <f>E71+E75+E79+E83+E87+E91+E95+E100+E104+E108+E112+E116+E120+E124+E128+E132+E136+E140+E148+E144+E152</f>
        <v>191351</v>
      </c>
      <c r="F161" s="410">
        <f>F71+F75+F79+F83+F87+F91+F95+F100+F104+F108+F112+F116+F120+F124+F128+F132+F136+F140+F148+F144+F152</f>
        <v>184671</v>
      </c>
      <c r="G161" s="410">
        <f>G71+G75+G79+G83+G87+G91+G95+G100+G104+G108+G112+G116+G120+G124+G128+G132+G136+G144+G148+G152</f>
        <v>739</v>
      </c>
      <c r="H161" s="489">
        <f t="shared" si="9"/>
        <v>185410</v>
      </c>
      <c r="I161" s="410">
        <f>I71+I75+I79+I83+I87+I91+I95+I100+I104+I108+I112+I116+I120+I124+I128+I132+I136+I148</f>
        <v>0</v>
      </c>
      <c r="J161" s="496">
        <f>I161/H161</f>
        <v>0</v>
      </c>
      <c r="K161" s="586">
        <f>K71+K75+K79+K83+K87+K91+K95+K100+K104+K108+K112+K116+K120+K124+K128+K132+K136+K148</f>
        <v>6655</v>
      </c>
      <c r="L161" s="410">
        <f>L71+L75+L79+L83+L87+L91+L95+L100+L104+L108+L112+L116+L120+L124+L128+L132+L136+L148</f>
        <v>0</v>
      </c>
    </row>
    <row r="162" spans="1:12" ht="15" customHeight="1">
      <c r="G162" s="463"/>
    </row>
    <row r="163" spans="1:12">
      <c r="E163" s="463"/>
      <c r="F163" s="463"/>
      <c r="G163" s="463"/>
      <c r="H163" s="463"/>
    </row>
    <row r="164" spans="1:12">
      <c r="E164" s="463"/>
      <c r="F164" s="463"/>
      <c r="G164" s="463"/>
    </row>
    <row r="165" spans="1:12">
      <c r="F165" s="463"/>
      <c r="K165" s="463"/>
    </row>
    <row r="166" spans="1:12">
      <c r="F166" s="463"/>
      <c r="G166" s="463"/>
      <c r="H166" s="463"/>
    </row>
  </sheetData>
  <phoneticPr fontId="0" type="noConversion"/>
  <printOptions horizontalCentered="1"/>
  <pageMargins left="0.39370078740157483" right="0.39370078740157483" top="0.43307086614173229" bottom="0.51181102362204722" header="0" footer="0"/>
  <pageSetup paperSize="9" scale="70" firstPageNumber="9" orientation="portrait" useFirstPageNumber="1" horizontalDpi="300" verticalDpi="300" r:id="rId1"/>
  <headerFooter alignWithMargins="0">
    <oddHeader>&amp;R&amp;P</oddHeader>
  </headerFooter>
  <rowBreaks count="2" manualBreakCount="2">
    <brk id="86" max="16383" man="1"/>
    <brk id="203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5"/>
  <sheetViews>
    <sheetView topLeftCell="A250" zoomScaleNormal="100" workbookViewId="0">
      <selection activeCell="F311" sqref="F311"/>
    </sheetView>
  </sheetViews>
  <sheetFormatPr defaultColWidth="8" defaultRowHeight="12.75"/>
  <cols>
    <col min="1" max="1" width="8.85546875" style="323" customWidth="1"/>
    <col min="2" max="2" width="8.140625" style="234" customWidth="1"/>
    <col min="3" max="3" width="55.5703125" style="234" customWidth="1"/>
    <col min="4" max="4" width="11.7109375" style="234" hidden="1" customWidth="1"/>
    <col min="5" max="5" width="10.28515625" style="234" customWidth="1"/>
    <col min="6" max="6" width="11" style="234" customWidth="1"/>
    <col min="7" max="7" width="10.28515625" style="234" customWidth="1"/>
    <col min="8" max="8" width="12.140625" style="234" customWidth="1"/>
    <col min="9" max="9" width="10.42578125" style="234" hidden="1" customWidth="1"/>
    <col min="10" max="10" width="8" style="234" hidden="1" customWidth="1"/>
    <col min="11" max="11" width="8" style="234" customWidth="1"/>
    <col min="12" max="12" width="9.5703125" style="234" customWidth="1"/>
    <col min="13" max="16384" width="8" style="234"/>
  </cols>
  <sheetData>
    <row r="1" spans="1:12" s="214" customFormat="1" ht="21" customHeight="1" thickBot="1">
      <c r="A1" s="1" t="s">
        <v>202</v>
      </c>
      <c r="E1" s="215"/>
      <c r="G1" s="349" t="s">
        <v>203</v>
      </c>
    </row>
    <row r="2" spans="1:12" s="220" customFormat="1" ht="15.75">
      <c r="A2" s="216" t="s">
        <v>114</v>
      </c>
      <c r="B2" s="217"/>
      <c r="C2" s="218" t="s">
        <v>258</v>
      </c>
      <c r="D2" s="1077"/>
      <c r="E2" s="219" t="s">
        <v>115</v>
      </c>
    </row>
    <row r="3" spans="1:12" s="220" customFormat="1" ht="16.5" thickBot="1">
      <c r="A3" s="221" t="s">
        <v>116</v>
      </c>
      <c r="B3" s="222"/>
      <c r="C3" s="223" t="s">
        <v>204</v>
      </c>
      <c r="D3" s="1097"/>
      <c r="E3" s="350" t="s">
        <v>205</v>
      </c>
    </row>
    <row r="4" spans="1:12" s="225" customFormat="1" ht="21" customHeight="1" thickBot="1">
      <c r="E4" s="226" t="s">
        <v>118</v>
      </c>
    </row>
    <row r="5" spans="1:12" ht="51.75" thickBot="1">
      <c r="A5" s="227" t="s">
        <v>119</v>
      </c>
      <c r="B5" s="228" t="s">
        <v>120</v>
      </c>
      <c r="C5" s="229" t="s">
        <v>121</v>
      </c>
      <c r="D5" s="990" t="s">
        <v>454</v>
      </c>
      <c r="E5" s="230" t="s">
        <v>898</v>
      </c>
      <c r="F5" s="327" t="s">
        <v>1003</v>
      </c>
      <c r="G5" s="657" t="s">
        <v>593</v>
      </c>
      <c r="H5" s="326" t="s">
        <v>676</v>
      </c>
      <c r="I5" s="327" t="s">
        <v>452</v>
      </c>
      <c r="J5" s="1303" t="s">
        <v>156</v>
      </c>
      <c r="K5" s="227" t="s">
        <v>49</v>
      </c>
      <c r="L5" s="233" t="s">
        <v>50</v>
      </c>
    </row>
    <row r="6" spans="1:12" ht="16.5" thickBot="1">
      <c r="A6" s="351" t="s">
        <v>122</v>
      </c>
      <c r="B6" s="352"/>
      <c r="C6" s="353"/>
      <c r="D6" s="991"/>
      <c r="E6" s="354"/>
      <c r="F6" s="355"/>
      <c r="G6" s="355"/>
      <c r="H6" s="356"/>
      <c r="I6" s="355"/>
      <c r="J6" s="439"/>
      <c r="K6" s="240"/>
      <c r="L6" s="239"/>
    </row>
    <row r="7" spans="1:12" s="246" customFormat="1" ht="16.5" thickBot="1">
      <c r="A7" s="241">
        <v>1</v>
      </c>
      <c r="B7" s="242">
        <v>2</v>
      </c>
      <c r="C7" s="242">
        <v>3</v>
      </c>
      <c r="D7" s="992"/>
      <c r="E7" s="243">
        <v>4</v>
      </c>
      <c r="F7" s="245"/>
      <c r="G7" s="245"/>
      <c r="H7" s="244"/>
      <c r="I7" s="245"/>
      <c r="J7" s="245"/>
      <c r="K7" s="245"/>
      <c r="L7" s="244"/>
    </row>
    <row r="8" spans="1:12" s="362" customFormat="1" ht="15.75">
      <c r="A8" s="357"/>
      <c r="B8" s="358"/>
      <c r="C8" s="358" t="s">
        <v>157</v>
      </c>
      <c r="D8" s="358"/>
      <c r="E8" s="359"/>
      <c r="F8" s="360"/>
      <c r="G8" s="360"/>
      <c r="H8" s="361"/>
      <c r="I8" s="360"/>
      <c r="J8" s="1428"/>
      <c r="K8" s="1419"/>
      <c r="L8" s="361"/>
    </row>
    <row r="9" spans="1:12" s="332" customFormat="1">
      <c r="A9" s="252">
        <v>1</v>
      </c>
      <c r="B9" s="253"/>
      <c r="C9" s="61" t="s">
        <v>679</v>
      </c>
      <c r="D9" s="1079"/>
      <c r="E9" s="254"/>
      <c r="F9" s="363"/>
      <c r="G9" s="363"/>
      <c r="H9" s="364"/>
      <c r="I9" s="363"/>
      <c r="J9" s="364"/>
      <c r="K9" s="1420"/>
      <c r="L9" s="364"/>
    </row>
    <row r="10" spans="1:12">
      <c r="A10" s="252"/>
      <c r="B10" s="253">
        <v>1</v>
      </c>
      <c r="C10" s="54" t="s">
        <v>718</v>
      </c>
      <c r="D10" s="1080"/>
      <c r="E10" s="254">
        <f>SUM(E11:E13)</f>
        <v>0</v>
      </c>
      <c r="F10" s="260">
        <f>SUM(F11:F13)</f>
        <v>0</v>
      </c>
      <c r="G10" s="260">
        <f>SUM(G11:G13)</f>
        <v>0</v>
      </c>
      <c r="H10" s="259">
        <f t="shared" ref="H10:H36" si="0">SUM(F10:G10)</f>
        <v>0</v>
      </c>
      <c r="I10" s="260">
        <f>SUM(I11:I12)</f>
        <v>0</v>
      </c>
      <c r="J10" s="1432"/>
      <c r="K10" s="644"/>
      <c r="L10" s="259"/>
    </row>
    <row r="11" spans="1:12" ht="13.5">
      <c r="A11" s="252"/>
      <c r="B11" s="253"/>
      <c r="C11" s="403" t="s">
        <v>565</v>
      </c>
      <c r="D11" s="1102"/>
      <c r="E11" s="254"/>
      <c r="F11" s="260"/>
      <c r="G11" s="260"/>
      <c r="H11" s="259">
        <f t="shared" si="0"/>
        <v>0</v>
      </c>
      <c r="I11" s="260"/>
      <c r="J11" s="1432"/>
      <c r="K11" s="644"/>
      <c r="L11" s="259"/>
    </row>
    <row r="12" spans="1:12" ht="13.5" hidden="1">
      <c r="A12" s="252"/>
      <c r="B12" s="253"/>
      <c r="C12" s="403"/>
      <c r="D12" s="1102"/>
      <c r="E12" s="254"/>
      <c r="F12" s="260"/>
      <c r="G12" s="260"/>
      <c r="H12" s="259">
        <f t="shared" si="0"/>
        <v>0</v>
      </c>
      <c r="I12" s="260"/>
      <c r="J12" s="1432" t="e">
        <f>I12/H12</f>
        <v>#DIV/0!</v>
      </c>
      <c r="K12" s="644"/>
      <c r="L12" s="259"/>
    </row>
    <row r="13" spans="1:12" hidden="1">
      <c r="A13" s="252"/>
      <c r="B13" s="253"/>
      <c r="C13" s="113"/>
      <c r="D13" s="1119"/>
      <c r="E13" s="254"/>
      <c r="F13" s="260"/>
      <c r="G13" s="260"/>
      <c r="H13" s="259">
        <f t="shared" si="0"/>
        <v>0</v>
      </c>
      <c r="I13" s="260"/>
      <c r="J13" s="1432"/>
      <c r="K13" s="644"/>
      <c r="L13" s="259"/>
    </row>
    <row r="14" spans="1:12">
      <c r="A14" s="252"/>
      <c r="B14" s="253">
        <v>2</v>
      </c>
      <c r="C14" s="54" t="s">
        <v>727</v>
      </c>
      <c r="D14" s="1080">
        <f>SUM(D15)</f>
        <v>45000</v>
      </c>
      <c r="E14" s="62">
        <f>SUM(E15:E19)</f>
        <v>56240</v>
      </c>
      <c r="F14" s="433">
        <f>SUM(F15:F19)</f>
        <v>73469</v>
      </c>
      <c r="G14" s="433">
        <f>SUM(G15:G19)</f>
        <v>0</v>
      </c>
      <c r="H14" s="428">
        <f t="shared" si="0"/>
        <v>73469</v>
      </c>
      <c r="I14" s="260">
        <f>SUM(I15:I19)</f>
        <v>0</v>
      </c>
      <c r="J14" s="1432">
        <f>I14/H14</f>
        <v>0</v>
      </c>
      <c r="K14" s="570">
        <f>SUM(K15:K19)</f>
        <v>0</v>
      </c>
      <c r="L14" s="62">
        <f>SUM(L15:L19)</f>
        <v>0</v>
      </c>
    </row>
    <row r="15" spans="1:12">
      <c r="A15" s="252"/>
      <c r="B15" s="253"/>
      <c r="C15" s="527" t="s">
        <v>206</v>
      </c>
      <c r="D15" s="1120">
        <v>45000</v>
      </c>
      <c r="E15" s="62">
        <v>43305</v>
      </c>
      <c r="F15" s="433">
        <v>43305</v>
      </c>
      <c r="G15" s="433"/>
      <c r="H15" s="428">
        <f t="shared" si="0"/>
        <v>43305</v>
      </c>
      <c r="I15" s="260"/>
      <c r="J15" s="1432">
        <f>I15/H15</f>
        <v>0</v>
      </c>
      <c r="K15" s="644"/>
      <c r="L15" s="259"/>
    </row>
    <row r="16" spans="1:12" ht="13.5">
      <c r="A16" s="252"/>
      <c r="B16" s="253"/>
      <c r="C16" s="403" t="s">
        <v>1074</v>
      </c>
      <c r="D16" s="1120"/>
      <c r="E16" s="62"/>
      <c r="F16" s="433">
        <v>17229</v>
      </c>
      <c r="G16" s="433"/>
      <c r="H16" s="428">
        <f t="shared" si="0"/>
        <v>17229</v>
      </c>
      <c r="I16" s="260"/>
      <c r="J16" s="1432"/>
      <c r="K16" s="644"/>
      <c r="L16" s="259"/>
    </row>
    <row r="17" spans="1:12" ht="13.5">
      <c r="A17" s="252"/>
      <c r="B17" s="253"/>
      <c r="C17" s="527" t="s">
        <v>41</v>
      </c>
      <c r="D17" s="1102"/>
      <c r="E17" s="62">
        <v>100</v>
      </c>
      <c r="F17" s="433">
        <v>100</v>
      </c>
      <c r="G17" s="433"/>
      <c r="H17" s="428">
        <f t="shared" si="0"/>
        <v>100</v>
      </c>
      <c r="I17" s="260"/>
      <c r="J17" s="1432">
        <f>I17/H17</f>
        <v>0</v>
      </c>
      <c r="K17" s="644"/>
      <c r="L17" s="259"/>
    </row>
    <row r="18" spans="1:12" ht="13.5">
      <c r="A18" s="252"/>
      <c r="B18" s="253"/>
      <c r="C18" s="527" t="s">
        <v>777</v>
      </c>
      <c r="D18" s="1102"/>
      <c r="E18" s="62"/>
      <c r="F18" s="433"/>
      <c r="G18" s="433"/>
      <c r="H18" s="428">
        <f t="shared" si="0"/>
        <v>0</v>
      </c>
      <c r="I18" s="260"/>
      <c r="J18" s="1432"/>
      <c r="K18" s="644"/>
      <c r="L18" s="259"/>
    </row>
    <row r="19" spans="1:12">
      <c r="A19" s="252"/>
      <c r="B19" s="253"/>
      <c r="C19" s="527" t="s">
        <v>456</v>
      </c>
      <c r="D19" s="1120">
        <v>5510</v>
      </c>
      <c r="E19" s="62">
        <v>12835</v>
      </c>
      <c r="F19" s="433">
        <v>12835</v>
      </c>
      <c r="G19" s="433"/>
      <c r="H19" s="428">
        <f t="shared" si="0"/>
        <v>12835</v>
      </c>
      <c r="I19" s="260"/>
      <c r="J19" s="1432">
        <f>I19/H19</f>
        <v>0</v>
      </c>
      <c r="K19" s="644"/>
      <c r="L19" s="259"/>
    </row>
    <row r="20" spans="1:12">
      <c r="A20" s="252"/>
      <c r="B20" s="253">
        <v>3</v>
      </c>
      <c r="C20" s="54" t="s">
        <v>683</v>
      </c>
      <c r="D20" s="1080">
        <f>SUM(D26)</f>
        <v>12000</v>
      </c>
      <c r="E20" s="62">
        <f>SUM(E21:E26)</f>
        <v>33160</v>
      </c>
      <c r="F20" s="62">
        <f>SUM(F21:F26)</f>
        <v>38812</v>
      </c>
      <c r="G20" s="433">
        <f>SUM(G21:G26)</f>
        <v>0</v>
      </c>
      <c r="H20" s="428">
        <f t="shared" si="0"/>
        <v>38812</v>
      </c>
      <c r="I20" s="260">
        <f>SUM(I21:I26)</f>
        <v>0</v>
      </c>
      <c r="J20" s="1432">
        <f>I20/H20</f>
        <v>0</v>
      </c>
      <c r="K20" s="570">
        <f>SUM(K21:K26)</f>
        <v>0</v>
      </c>
      <c r="L20" s="62">
        <f>SUM(L21:L26)</f>
        <v>0</v>
      </c>
    </row>
    <row r="21" spans="1:12">
      <c r="A21" s="252"/>
      <c r="B21" s="253"/>
      <c r="C21" s="527" t="s">
        <v>936</v>
      </c>
      <c r="D21" s="1080"/>
      <c r="E21" s="62">
        <v>18000</v>
      </c>
      <c r="F21" s="1289">
        <v>19000</v>
      </c>
      <c r="G21" s="433"/>
      <c r="H21" s="428">
        <f t="shared" si="0"/>
        <v>19000</v>
      </c>
      <c r="I21" s="260"/>
      <c r="J21" s="1432">
        <f t="shared" ref="J21:J30" si="1">I21/H21</f>
        <v>0</v>
      </c>
      <c r="K21" s="644"/>
      <c r="L21" s="259"/>
    </row>
    <row r="22" spans="1:12" ht="13.5">
      <c r="A22" s="252"/>
      <c r="B22" s="253"/>
      <c r="C22" s="530" t="s">
        <v>251</v>
      </c>
      <c r="D22" s="1102"/>
      <c r="E22" s="62"/>
      <c r="F22" s="433"/>
      <c r="G22" s="433"/>
      <c r="H22" s="428">
        <f t="shared" si="0"/>
        <v>0</v>
      </c>
      <c r="I22" s="260"/>
      <c r="J22" s="1432"/>
      <c r="K22" s="644"/>
      <c r="L22" s="259"/>
    </row>
    <row r="23" spans="1:12" ht="13.5">
      <c r="A23" s="252"/>
      <c r="B23" s="253"/>
      <c r="C23" s="403" t="s">
        <v>1074</v>
      </c>
      <c r="D23" s="1102"/>
      <c r="E23" s="62"/>
      <c r="F23" s="433">
        <v>4652</v>
      </c>
      <c r="G23" s="433"/>
      <c r="H23" s="428">
        <f t="shared" si="0"/>
        <v>4652</v>
      </c>
      <c r="I23" s="260"/>
      <c r="J23" s="1432"/>
      <c r="K23" s="644"/>
      <c r="L23" s="259"/>
    </row>
    <row r="24" spans="1:12">
      <c r="A24" s="252"/>
      <c r="B24" s="253"/>
      <c r="C24" s="527" t="s">
        <v>456</v>
      </c>
      <c r="D24" s="1120">
        <v>1490</v>
      </c>
      <c r="E24" s="62">
        <v>3465</v>
      </c>
      <c r="F24" s="433">
        <v>3465</v>
      </c>
      <c r="G24" s="433"/>
      <c r="H24" s="428">
        <f t="shared" si="0"/>
        <v>3465</v>
      </c>
      <c r="I24" s="260"/>
      <c r="J24" s="1432">
        <f t="shared" si="1"/>
        <v>0</v>
      </c>
      <c r="K24" s="644"/>
      <c r="L24" s="259"/>
    </row>
    <row r="25" spans="1:12">
      <c r="A25" s="252"/>
      <c r="B25" s="253"/>
      <c r="C25" s="530" t="s">
        <v>211</v>
      </c>
      <c r="D25" s="1120"/>
      <c r="E25" s="62"/>
      <c r="F25" s="433"/>
      <c r="G25" s="433"/>
      <c r="H25" s="428"/>
      <c r="I25" s="260"/>
      <c r="J25" s="1432"/>
      <c r="K25" s="644"/>
      <c r="L25" s="259"/>
    </row>
    <row r="26" spans="1:12">
      <c r="A26" s="252"/>
      <c r="B26" s="253"/>
      <c r="C26" s="527" t="s">
        <v>206</v>
      </c>
      <c r="D26" s="1120">
        <v>12000</v>
      </c>
      <c r="E26" s="62">
        <v>11695</v>
      </c>
      <c r="F26" s="433">
        <v>11695</v>
      </c>
      <c r="G26" s="433"/>
      <c r="H26" s="428">
        <f t="shared" si="0"/>
        <v>11695</v>
      </c>
      <c r="I26" s="260"/>
      <c r="J26" s="1432">
        <f t="shared" si="1"/>
        <v>0</v>
      </c>
      <c r="K26" s="644"/>
      <c r="L26" s="259"/>
    </row>
    <row r="27" spans="1:12">
      <c r="A27" s="252"/>
      <c r="B27" s="253">
        <v>4</v>
      </c>
      <c r="C27" s="54" t="s">
        <v>685</v>
      </c>
      <c r="D27" s="1080"/>
      <c r="E27" s="62"/>
      <c r="F27" s="62">
        <f>SUM(F28,F30,F29)</f>
        <v>0</v>
      </c>
      <c r="G27" s="433">
        <f>SUM(G28:G30)</f>
        <v>0</v>
      </c>
      <c r="H27" s="428">
        <f t="shared" si="0"/>
        <v>0</v>
      </c>
      <c r="I27" s="260">
        <f>SUM(I28:I29)</f>
        <v>0</v>
      </c>
      <c r="J27" s="1432"/>
      <c r="K27" s="644"/>
      <c r="L27" s="259"/>
    </row>
    <row r="28" spans="1:12" ht="13.5" hidden="1">
      <c r="A28" s="252"/>
      <c r="B28" s="253"/>
      <c r="C28" s="403" t="s">
        <v>206</v>
      </c>
      <c r="D28" s="1102"/>
      <c r="E28" s="62"/>
      <c r="F28" s="433"/>
      <c r="G28" s="433"/>
      <c r="H28" s="428">
        <f t="shared" si="0"/>
        <v>0</v>
      </c>
      <c r="I28" s="260"/>
      <c r="J28" s="1432" t="e">
        <f t="shared" si="1"/>
        <v>#DIV/0!</v>
      </c>
      <c r="K28" s="644"/>
      <c r="L28" s="259"/>
    </row>
    <row r="29" spans="1:12" ht="13.5" hidden="1">
      <c r="A29" s="252"/>
      <c r="B29" s="253"/>
      <c r="C29" s="403" t="s">
        <v>209</v>
      </c>
      <c r="D29" s="1102"/>
      <c r="E29" s="62"/>
      <c r="F29" s="433"/>
      <c r="G29" s="433"/>
      <c r="H29" s="428">
        <f t="shared" si="0"/>
        <v>0</v>
      </c>
      <c r="I29" s="260"/>
      <c r="J29" s="1432" t="e">
        <f t="shared" si="1"/>
        <v>#DIV/0!</v>
      </c>
      <c r="K29" s="644"/>
      <c r="L29" s="259"/>
    </row>
    <row r="30" spans="1:12" hidden="1">
      <c r="A30" s="252"/>
      <c r="B30" s="253"/>
      <c r="C30" s="113" t="s">
        <v>208</v>
      </c>
      <c r="D30" s="1119"/>
      <c r="E30" s="62"/>
      <c r="F30" s="433"/>
      <c r="G30" s="433"/>
      <c r="H30" s="428">
        <f t="shared" si="0"/>
        <v>0</v>
      </c>
      <c r="I30" s="260"/>
      <c r="J30" s="1432" t="e">
        <f t="shared" si="1"/>
        <v>#DIV/0!</v>
      </c>
      <c r="K30" s="644"/>
      <c r="L30" s="259"/>
    </row>
    <row r="31" spans="1:12">
      <c r="A31" s="252"/>
      <c r="B31" s="253">
        <v>6</v>
      </c>
      <c r="C31" s="54" t="s">
        <v>715</v>
      </c>
      <c r="D31" s="1080"/>
      <c r="E31" s="62">
        <f>E32</f>
        <v>0</v>
      </c>
      <c r="F31" s="433">
        <f>F32+F33</f>
        <v>500</v>
      </c>
      <c r="G31" s="433">
        <f>G32+G33</f>
        <v>0</v>
      </c>
      <c r="H31" s="428">
        <f t="shared" si="0"/>
        <v>500</v>
      </c>
      <c r="I31" s="260">
        <f>SUM(I32:I33)</f>
        <v>0</v>
      </c>
      <c r="J31" s="1432"/>
      <c r="K31" s="644"/>
      <c r="L31" s="259"/>
    </row>
    <row r="32" spans="1:12">
      <c r="A32" s="252"/>
      <c r="B32" s="253"/>
      <c r="C32" s="527" t="s">
        <v>1046</v>
      </c>
      <c r="D32" s="1120"/>
      <c r="E32" s="62"/>
      <c r="F32" s="433">
        <v>500</v>
      </c>
      <c r="G32" s="433"/>
      <c r="H32" s="428">
        <f t="shared" si="0"/>
        <v>500</v>
      </c>
      <c r="I32" s="260"/>
      <c r="J32" s="1432"/>
      <c r="K32" s="644"/>
      <c r="L32" s="259"/>
    </row>
    <row r="33" spans="1:12">
      <c r="A33" s="252"/>
      <c r="B33" s="253"/>
      <c r="C33" s="527"/>
      <c r="D33" s="1120"/>
      <c r="E33" s="62"/>
      <c r="F33" s="491"/>
      <c r="G33" s="433"/>
      <c r="H33" s="428">
        <f t="shared" si="0"/>
        <v>0</v>
      </c>
      <c r="I33" s="260"/>
      <c r="J33" s="1432"/>
      <c r="K33" s="259"/>
      <c r="L33" s="642"/>
    </row>
    <row r="34" spans="1:12">
      <c r="A34" s="252"/>
      <c r="B34" s="253"/>
      <c r="C34" s="61" t="s">
        <v>688</v>
      </c>
      <c r="D34" s="1117">
        <f>D10+D14+D20+D27+D31</f>
        <v>57000</v>
      </c>
      <c r="E34" s="62">
        <f>E10+E14+E20+E27+E31</f>
        <v>89400</v>
      </c>
      <c r="F34" s="62">
        <f>F10+F14+F20+F27+F31</f>
        <v>112781</v>
      </c>
      <c r="G34" s="433">
        <f>G10+G14+G20+G27+G31</f>
        <v>0</v>
      </c>
      <c r="H34" s="428">
        <f t="shared" si="0"/>
        <v>112781</v>
      </c>
      <c r="I34" s="260">
        <f>I10+I14+I20+I27+I31</f>
        <v>0</v>
      </c>
      <c r="J34" s="1432">
        <f>I34/H34</f>
        <v>0</v>
      </c>
      <c r="K34" s="570">
        <f>K10+K14+K20+K27+K31</f>
        <v>0</v>
      </c>
      <c r="L34" s="62">
        <f>L10+L14+L20+L27+L31</f>
        <v>0</v>
      </c>
    </row>
    <row r="35" spans="1:12" s="332" customFormat="1" ht="13.5" thickBot="1">
      <c r="A35" s="262"/>
      <c r="B35" s="263">
        <v>7</v>
      </c>
      <c r="C35" s="96" t="s">
        <v>690</v>
      </c>
      <c r="D35" s="1081"/>
      <c r="E35" s="264"/>
      <c r="F35" s="492"/>
      <c r="G35" s="492"/>
      <c r="H35" s="493">
        <f t="shared" si="0"/>
        <v>0</v>
      </c>
      <c r="I35" s="367"/>
      <c r="J35" s="1433"/>
      <c r="K35" s="1421"/>
      <c r="L35" s="368"/>
    </row>
    <row r="36" spans="1:12" s="314" customFormat="1" ht="15.75" thickBot="1">
      <c r="A36" s="266"/>
      <c r="B36" s="267"/>
      <c r="C36" s="72" t="s">
        <v>124</v>
      </c>
      <c r="D36" s="1099"/>
      <c r="E36" s="73">
        <f>E34+E35</f>
        <v>89400</v>
      </c>
      <c r="F36" s="421">
        <f>F34+F35</f>
        <v>112781</v>
      </c>
      <c r="G36" s="421">
        <f>G34+G35</f>
        <v>0</v>
      </c>
      <c r="H36" s="430">
        <f t="shared" si="0"/>
        <v>112781</v>
      </c>
      <c r="I36" s="269">
        <f>I34+I35</f>
        <v>0</v>
      </c>
      <c r="J36" s="496">
        <f>I36/H36</f>
        <v>0</v>
      </c>
      <c r="K36" s="342">
        <f>K34+K35</f>
        <v>0</v>
      </c>
      <c r="L36" s="73">
        <f>L34+L35</f>
        <v>0</v>
      </c>
    </row>
    <row r="37" spans="1:12" s="314" customFormat="1" ht="15">
      <c r="A37" s="271">
        <v>3</v>
      </c>
      <c r="B37" s="272"/>
      <c r="C37" s="273" t="s">
        <v>161</v>
      </c>
      <c r="D37" s="1082"/>
      <c r="E37" s="295"/>
      <c r="F37" s="497"/>
      <c r="G37" s="497"/>
      <c r="H37" s="498"/>
      <c r="I37" s="374"/>
      <c r="J37" s="1434"/>
      <c r="K37" s="1422"/>
      <c r="L37" s="381"/>
    </row>
    <row r="38" spans="1:12" s="314" customFormat="1" ht="15">
      <c r="A38" s="252"/>
      <c r="B38" s="253">
        <v>1</v>
      </c>
      <c r="C38" s="54" t="s">
        <v>210</v>
      </c>
      <c r="D38" s="1080"/>
      <c r="E38" s="62"/>
      <c r="F38" s="505"/>
      <c r="G38" s="505"/>
      <c r="H38" s="506">
        <f t="shared" ref="H38:H60" si="2">SUM(F38:G38)</f>
        <v>0</v>
      </c>
      <c r="I38" s="382"/>
      <c r="J38" s="1432"/>
      <c r="K38" s="1423"/>
      <c r="L38" s="383"/>
    </row>
    <row r="39" spans="1:12" s="314" customFormat="1" ht="15">
      <c r="A39" s="252"/>
      <c r="B39" s="253">
        <v>2</v>
      </c>
      <c r="C39" s="54" t="s">
        <v>738</v>
      </c>
      <c r="D39" s="1080"/>
      <c r="E39" s="62"/>
      <c r="F39" s="505"/>
      <c r="G39" s="505"/>
      <c r="H39" s="506">
        <f t="shared" si="2"/>
        <v>0</v>
      </c>
      <c r="I39" s="382"/>
      <c r="J39" s="1432"/>
      <c r="K39" s="1423"/>
      <c r="L39" s="383"/>
    </row>
    <row r="40" spans="1:12" s="314" customFormat="1" ht="15">
      <c r="A40" s="252"/>
      <c r="B40" s="253">
        <v>4</v>
      </c>
      <c r="C40" s="54" t="s">
        <v>713</v>
      </c>
      <c r="D40" s="1080">
        <f>SUM(D45:D49)</f>
        <v>0</v>
      </c>
      <c r="E40" s="528">
        <f>SUM(E41:E53)</f>
        <v>49851</v>
      </c>
      <c r="F40" s="528">
        <f>SUM(F41:F53)</f>
        <v>73414</v>
      </c>
      <c r="G40" s="528">
        <f>SUM(G41:G53)</f>
        <v>0</v>
      </c>
      <c r="H40" s="500">
        <f t="shared" si="2"/>
        <v>73414</v>
      </c>
      <c r="I40" s="279">
        <f>SUM(I45:I49)</f>
        <v>0</v>
      </c>
      <c r="J40" s="1432">
        <f>I40/H40</f>
        <v>0</v>
      </c>
      <c r="K40" s="1438">
        <f>SUM(K45:K49)</f>
        <v>0</v>
      </c>
      <c r="L40" s="528">
        <f>SUM(L45:L49)</f>
        <v>0</v>
      </c>
    </row>
    <row r="41" spans="1:12" s="314" customFormat="1" ht="15">
      <c r="A41" s="252"/>
      <c r="B41" s="253"/>
      <c r="C41" s="1685" t="s">
        <v>780</v>
      </c>
      <c r="D41" s="1080"/>
      <c r="E41" s="528"/>
      <c r="F41" s="499"/>
      <c r="G41" s="499"/>
      <c r="H41" s="500">
        <f t="shared" si="2"/>
        <v>0</v>
      </c>
      <c r="I41" s="279"/>
      <c r="J41" s="1432"/>
      <c r="K41" s="1614"/>
      <c r="L41" s="1438"/>
    </row>
    <row r="42" spans="1:12" s="314" customFormat="1" ht="15">
      <c r="A42" s="252"/>
      <c r="B42" s="253"/>
      <c r="C42" s="54" t="s">
        <v>1039</v>
      </c>
      <c r="D42" s="1080"/>
      <c r="E42" s="528"/>
      <c r="F42" s="499">
        <v>3000</v>
      </c>
      <c r="G42" s="499"/>
      <c r="H42" s="500">
        <f t="shared" si="2"/>
        <v>3000</v>
      </c>
      <c r="I42" s="279"/>
      <c r="J42" s="1432"/>
      <c r="K42" s="1614"/>
      <c r="L42" s="1438"/>
    </row>
    <row r="43" spans="1:12" s="314" customFormat="1" ht="15">
      <c r="A43" s="252"/>
      <c r="B43" s="253"/>
      <c r="C43" s="54" t="s">
        <v>1048</v>
      </c>
      <c r="D43" s="1080"/>
      <c r="E43" s="528"/>
      <c r="F43" s="499">
        <v>10469</v>
      </c>
      <c r="G43" s="499"/>
      <c r="H43" s="500">
        <f t="shared" si="2"/>
        <v>10469</v>
      </c>
      <c r="I43" s="279"/>
      <c r="J43" s="1432"/>
      <c r="K43" s="1614"/>
      <c r="L43" s="1438"/>
    </row>
    <row r="44" spans="1:12" s="314" customFormat="1" ht="15">
      <c r="A44" s="252"/>
      <c r="B44" s="253"/>
      <c r="C44" s="569" t="s">
        <v>1058</v>
      </c>
      <c r="D44" s="1080"/>
      <c r="E44" s="528"/>
      <c r="F44" s="499">
        <v>1100</v>
      </c>
      <c r="G44" s="499"/>
      <c r="H44" s="500">
        <f t="shared" si="2"/>
        <v>1100</v>
      </c>
      <c r="I44" s="279"/>
      <c r="J44" s="1432"/>
      <c r="K44" s="1614"/>
      <c r="L44" s="1438"/>
    </row>
    <row r="45" spans="1:12" s="314" customFormat="1" ht="15">
      <c r="A45" s="252"/>
      <c r="B45" s="253"/>
      <c r="C45" s="569" t="s">
        <v>1066</v>
      </c>
      <c r="D45" s="1121"/>
      <c r="E45" s="528"/>
      <c r="F45" s="499">
        <v>2956</v>
      </c>
      <c r="G45" s="499"/>
      <c r="H45" s="500">
        <f t="shared" si="2"/>
        <v>2956</v>
      </c>
      <c r="I45" s="279"/>
      <c r="J45" s="1432"/>
      <c r="K45" s="1423"/>
      <c r="L45" s="383"/>
    </row>
    <row r="46" spans="1:12" s="314" customFormat="1" ht="15">
      <c r="A46" s="252"/>
      <c r="B46" s="253"/>
      <c r="C46" s="527" t="s">
        <v>1067</v>
      </c>
      <c r="D46" s="1122"/>
      <c r="E46" s="528"/>
      <c r="F46" s="499">
        <v>8000</v>
      </c>
      <c r="G46" s="500"/>
      <c r="H46" s="500">
        <f t="shared" si="2"/>
        <v>8000</v>
      </c>
      <c r="I46" s="279"/>
      <c r="J46" s="1432"/>
      <c r="K46" s="1423"/>
      <c r="L46" s="383"/>
    </row>
    <row r="47" spans="1:12" s="314" customFormat="1" ht="15">
      <c r="A47" s="271"/>
      <c r="B47" s="272"/>
      <c r="C47" s="1621"/>
      <c r="D47" s="1123"/>
      <c r="E47" s="295"/>
      <c r="F47" s="531"/>
      <c r="G47" s="531"/>
      <c r="H47" s="532">
        <f t="shared" si="2"/>
        <v>0</v>
      </c>
      <c r="I47" s="283"/>
      <c r="J47" s="1434" t="e">
        <f>I47/H47</f>
        <v>#DIV/0!</v>
      </c>
      <c r="K47" s="1423"/>
      <c r="L47" s="383"/>
    </row>
    <row r="48" spans="1:12" s="314" customFormat="1" ht="15">
      <c r="A48" s="252"/>
      <c r="B48" s="253"/>
      <c r="C48" s="527" t="s">
        <v>938</v>
      </c>
      <c r="D48" s="1122"/>
      <c r="E48" s="62">
        <v>18963</v>
      </c>
      <c r="F48" s="499">
        <v>18436</v>
      </c>
      <c r="G48" s="500"/>
      <c r="H48" s="500">
        <f t="shared" si="2"/>
        <v>18436</v>
      </c>
      <c r="I48" s="382"/>
      <c r="J48" s="1432"/>
      <c r="K48" s="1423"/>
      <c r="L48" s="383"/>
    </row>
    <row r="49" spans="1:13" s="314" customFormat="1" ht="15">
      <c r="A49" s="262"/>
      <c r="B49" s="263"/>
      <c r="C49" s="1666" t="s">
        <v>937</v>
      </c>
      <c r="D49" s="1647"/>
      <c r="E49" s="264">
        <v>17149</v>
      </c>
      <c r="F49" s="501">
        <v>15714</v>
      </c>
      <c r="G49" s="501"/>
      <c r="H49" s="502">
        <f t="shared" si="2"/>
        <v>15714</v>
      </c>
      <c r="I49" s="385"/>
      <c r="J49" s="1433">
        <f>I49/H49</f>
        <v>0</v>
      </c>
      <c r="K49" s="1424"/>
      <c r="L49" s="386"/>
      <c r="M49" s="408"/>
    </row>
    <row r="50" spans="1:13" s="314" customFormat="1" ht="15">
      <c r="A50" s="252"/>
      <c r="B50" s="253"/>
      <c r="C50" s="527" t="s">
        <v>824</v>
      </c>
      <c r="D50" s="1122"/>
      <c r="E50" s="62">
        <v>5461</v>
      </c>
      <c r="F50" s="499">
        <v>5461</v>
      </c>
      <c r="G50" s="499"/>
      <c r="H50" s="500">
        <f t="shared" si="2"/>
        <v>5461</v>
      </c>
      <c r="I50" s="382"/>
      <c r="J50" s="1432"/>
      <c r="K50" s="383"/>
      <c r="L50" s="1613"/>
    </row>
    <row r="51" spans="1:13" s="314" customFormat="1" ht="15">
      <c r="A51" s="252"/>
      <c r="B51" s="253"/>
      <c r="C51" s="527" t="s">
        <v>825</v>
      </c>
      <c r="D51" s="1122"/>
      <c r="E51" s="62">
        <v>2899</v>
      </c>
      <c r="F51" s="499">
        <v>2899</v>
      </c>
      <c r="G51" s="499"/>
      <c r="H51" s="500">
        <f t="shared" si="2"/>
        <v>2899</v>
      </c>
      <c r="I51" s="382"/>
      <c r="J51" s="1432"/>
      <c r="K51" s="383"/>
      <c r="L51" s="1613"/>
    </row>
    <row r="52" spans="1:13" s="314" customFormat="1" ht="15">
      <c r="A52" s="271"/>
      <c r="B52" s="272"/>
      <c r="C52" s="1621" t="s">
        <v>826</v>
      </c>
      <c r="D52" s="1123"/>
      <c r="E52" s="295">
        <v>2824</v>
      </c>
      <c r="F52" s="531">
        <v>2824</v>
      </c>
      <c r="G52" s="531"/>
      <c r="H52" s="532">
        <f t="shared" si="2"/>
        <v>2824</v>
      </c>
      <c r="I52" s="374"/>
      <c r="J52" s="1434"/>
      <c r="K52" s="381"/>
      <c r="L52" s="376"/>
    </row>
    <row r="53" spans="1:13" s="314" customFormat="1" ht="15.75" thickBot="1">
      <c r="A53" s="286"/>
      <c r="B53" s="287"/>
      <c r="C53" s="1759" t="s">
        <v>829</v>
      </c>
      <c r="D53" s="1124"/>
      <c r="E53" s="289">
        <v>2555</v>
      </c>
      <c r="F53" s="503">
        <v>2555</v>
      </c>
      <c r="G53" s="503"/>
      <c r="H53" s="504">
        <f t="shared" si="2"/>
        <v>2555</v>
      </c>
      <c r="I53" s="391"/>
      <c r="J53" s="1435"/>
      <c r="K53" s="1301"/>
      <c r="L53" s="632"/>
    </row>
    <row r="54" spans="1:13" s="314" customFormat="1" ht="15.75" thickBot="1">
      <c r="A54" s="266"/>
      <c r="B54" s="267"/>
      <c r="C54" s="72" t="s">
        <v>161</v>
      </c>
      <c r="D54" s="1099">
        <f>D38+D39+D40</f>
        <v>0</v>
      </c>
      <c r="E54" s="73">
        <f>E38+E39+E40</f>
        <v>49851</v>
      </c>
      <c r="F54" s="421">
        <f>F38+F39+F40</f>
        <v>73414</v>
      </c>
      <c r="G54" s="421">
        <f>G38+G39+G40</f>
        <v>0</v>
      </c>
      <c r="H54" s="430">
        <f t="shared" si="2"/>
        <v>73414</v>
      </c>
      <c r="I54" s="269">
        <f>I38+I39+I40</f>
        <v>0</v>
      </c>
      <c r="J54" s="496">
        <f>I54/H54</f>
        <v>0</v>
      </c>
      <c r="K54" s="342">
        <f>K38+K39+K40</f>
        <v>0</v>
      </c>
      <c r="L54" s="73">
        <f>L38+L39+L40</f>
        <v>0</v>
      </c>
    </row>
    <row r="55" spans="1:13" s="314" customFormat="1" ht="15">
      <c r="A55" s="271">
        <v>4</v>
      </c>
      <c r="B55" s="272"/>
      <c r="C55" s="273" t="s">
        <v>746</v>
      </c>
      <c r="D55" s="1082"/>
      <c r="E55" s="295"/>
      <c r="F55" s="497"/>
      <c r="G55" s="497"/>
      <c r="H55" s="498">
        <f t="shared" si="2"/>
        <v>0</v>
      </c>
      <c r="I55" s="374"/>
      <c r="J55" s="1434"/>
      <c r="K55" s="1422"/>
      <c r="L55" s="381"/>
    </row>
    <row r="56" spans="1:13" s="314" customFormat="1" ht="15">
      <c r="A56" s="252"/>
      <c r="B56" s="253">
        <v>8</v>
      </c>
      <c r="C56" s="54" t="s">
        <v>762</v>
      </c>
      <c r="D56" s="1080"/>
      <c r="E56" s="62">
        <f>E57+E58</f>
        <v>0</v>
      </c>
      <c r="F56" s="62">
        <f>F57+F58</f>
        <v>0</v>
      </c>
      <c r="G56" s="62">
        <f>G57+G58</f>
        <v>0</v>
      </c>
      <c r="H56" s="506">
        <f t="shared" si="2"/>
        <v>0</v>
      </c>
      <c r="I56" s="382"/>
      <c r="J56" s="1432"/>
      <c r="K56" s="1423"/>
      <c r="L56" s="383"/>
    </row>
    <row r="57" spans="1:13" s="314" customFormat="1" ht="15" hidden="1">
      <c r="A57" s="262"/>
      <c r="B57" s="263"/>
      <c r="C57" s="96" t="s">
        <v>211</v>
      </c>
      <c r="D57" s="1081"/>
      <c r="E57" s="264"/>
      <c r="F57" s="533"/>
      <c r="G57" s="533"/>
      <c r="H57" s="506">
        <f t="shared" si="2"/>
        <v>0</v>
      </c>
      <c r="I57" s="385"/>
      <c r="J57" s="1433" t="e">
        <f>I57/H57</f>
        <v>#DIV/0!</v>
      </c>
      <c r="K57" s="1423"/>
      <c r="L57" s="383"/>
    </row>
    <row r="58" spans="1:13" s="314" customFormat="1" ht="15" hidden="1">
      <c r="A58" s="262"/>
      <c r="B58" s="263"/>
      <c r="C58" s="96" t="s">
        <v>213</v>
      </c>
      <c r="D58" s="1081"/>
      <c r="E58" s="264"/>
      <c r="F58" s="501"/>
      <c r="G58" s="501"/>
      <c r="H58" s="506">
        <f t="shared" si="2"/>
        <v>0</v>
      </c>
      <c r="I58" s="385"/>
      <c r="J58" s="1433"/>
      <c r="K58" s="1423"/>
      <c r="L58" s="383"/>
    </row>
    <row r="59" spans="1:13" s="314" customFormat="1" ht="15.75" thickBot="1">
      <c r="A59" s="262"/>
      <c r="B59" s="263"/>
      <c r="C59" s="300" t="s">
        <v>767</v>
      </c>
      <c r="D59" s="1084"/>
      <c r="E59" s="301">
        <f>E56</f>
        <v>0</v>
      </c>
      <c r="F59" s="534">
        <f>F56</f>
        <v>0</v>
      </c>
      <c r="G59" s="534">
        <f>G56</f>
        <v>0</v>
      </c>
      <c r="H59" s="535">
        <f t="shared" si="2"/>
        <v>0</v>
      </c>
      <c r="I59" s="303">
        <f>I56</f>
        <v>0</v>
      </c>
      <c r="J59" s="1433"/>
      <c r="K59" s="1424"/>
      <c r="L59" s="386"/>
    </row>
    <row r="60" spans="1:13" s="314" customFormat="1" ht="15.75" thickBot="1">
      <c r="A60" s="266"/>
      <c r="B60" s="267"/>
      <c r="C60" s="72" t="s">
        <v>746</v>
      </c>
      <c r="D60" s="1099"/>
      <c r="E60" s="73">
        <f>E59</f>
        <v>0</v>
      </c>
      <c r="F60" s="421">
        <f>F59</f>
        <v>0</v>
      </c>
      <c r="G60" s="421">
        <f>G59</f>
        <v>0</v>
      </c>
      <c r="H60" s="430">
        <f t="shared" si="2"/>
        <v>0</v>
      </c>
      <c r="I60" s="269">
        <f>I59</f>
        <v>0</v>
      </c>
      <c r="J60" s="1437"/>
      <c r="K60" s="1439"/>
      <c r="L60" s="371"/>
    </row>
    <row r="61" spans="1:13" s="314" customFormat="1" ht="8.25" customHeight="1" thickBot="1">
      <c r="A61" s="394"/>
      <c r="B61" s="395"/>
      <c r="C61" s="396"/>
      <c r="D61" s="396"/>
      <c r="E61" s="536"/>
      <c r="F61" s="537"/>
      <c r="G61" s="537"/>
      <c r="H61" s="538"/>
      <c r="I61" s="370"/>
      <c r="J61" s="1437"/>
      <c r="K61" s="1422"/>
      <c r="L61" s="381"/>
    </row>
    <row r="62" spans="1:13" s="314" customFormat="1" ht="15.75">
      <c r="A62" s="539"/>
      <c r="B62" s="309"/>
      <c r="C62" s="540" t="s">
        <v>163</v>
      </c>
      <c r="D62" s="1125"/>
      <c r="E62" s="310"/>
      <c r="F62" s="541"/>
      <c r="G62" s="541"/>
      <c r="H62" s="542"/>
      <c r="I62" s="543"/>
      <c r="J62" s="1441"/>
      <c r="K62" s="1423"/>
      <c r="L62" s="383"/>
    </row>
    <row r="63" spans="1:13" s="314" customFormat="1" ht="15">
      <c r="A63" s="398"/>
      <c r="B63" s="399"/>
      <c r="C63" s="54" t="s">
        <v>1048</v>
      </c>
      <c r="D63" s="1122"/>
      <c r="E63" s="544">
        <f>E43</f>
        <v>0</v>
      </c>
      <c r="F63" s="544">
        <f>F43</f>
        <v>10469</v>
      </c>
      <c r="G63" s="544">
        <f>G43</f>
        <v>0</v>
      </c>
      <c r="H63" s="546">
        <f t="shared" ref="H63:H80" si="3">SUM(F63:G63)</f>
        <v>10469</v>
      </c>
      <c r="I63" s="547">
        <f>I12</f>
        <v>0</v>
      </c>
      <c r="J63" s="1432">
        <f>I63/H63</f>
        <v>0</v>
      </c>
      <c r="K63" s="1440">
        <f>K17+K21</f>
        <v>0</v>
      </c>
      <c r="L63" s="544">
        <f>L17+L21</f>
        <v>0</v>
      </c>
    </row>
    <row r="64" spans="1:13" s="314" customFormat="1" ht="15">
      <c r="A64" s="398"/>
      <c r="B64" s="399"/>
      <c r="C64" s="530" t="s">
        <v>456</v>
      </c>
      <c r="D64" s="1122"/>
      <c r="E64" s="544">
        <f>E19+E24</f>
        <v>16300</v>
      </c>
      <c r="F64" s="544">
        <f>F19+F24</f>
        <v>16300</v>
      </c>
      <c r="G64" s="544">
        <f>G19+G24</f>
        <v>0</v>
      </c>
      <c r="H64" s="546">
        <f t="shared" si="3"/>
        <v>16300</v>
      </c>
      <c r="I64" s="547">
        <f>I19+I24</f>
        <v>0</v>
      </c>
      <c r="J64" s="1432">
        <f>I64/H64</f>
        <v>0</v>
      </c>
      <c r="K64" s="1440">
        <f>K19+K24</f>
        <v>0</v>
      </c>
      <c r="L64" s="544">
        <f>L19+L24</f>
        <v>0</v>
      </c>
    </row>
    <row r="65" spans="1:12" s="314" customFormat="1" ht="15">
      <c r="A65" s="398"/>
      <c r="B65" s="399"/>
      <c r="C65" s="530" t="s">
        <v>206</v>
      </c>
      <c r="D65" s="1122"/>
      <c r="E65" s="544">
        <f>E15+E26+E28</f>
        <v>55000</v>
      </c>
      <c r="F65" s="545">
        <f>F15+F26</f>
        <v>55000</v>
      </c>
      <c r="G65" s="545">
        <f>G15+G26</f>
        <v>0</v>
      </c>
      <c r="H65" s="546">
        <f t="shared" si="3"/>
        <v>55000</v>
      </c>
      <c r="I65" s="547">
        <f>I15+I26</f>
        <v>0</v>
      </c>
      <c r="J65" s="1432">
        <f>I65/H65</f>
        <v>0</v>
      </c>
      <c r="K65" s="1653">
        <f>K15+K26+K28</f>
        <v>0</v>
      </c>
      <c r="L65" s="1440">
        <f>L15+L26+L28</f>
        <v>0</v>
      </c>
    </row>
    <row r="66" spans="1:12" s="314" customFormat="1" ht="15">
      <c r="A66" s="398"/>
      <c r="B66" s="399"/>
      <c r="C66" s="527" t="s">
        <v>1046</v>
      </c>
      <c r="D66" s="1122"/>
      <c r="E66" s="544">
        <f>E42</f>
        <v>0</v>
      </c>
      <c r="F66" s="544">
        <f>F32</f>
        <v>500</v>
      </c>
      <c r="G66" s="544">
        <f>G32</f>
        <v>0</v>
      </c>
      <c r="H66" s="546">
        <f t="shared" si="3"/>
        <v>500</v>
      </c>
      <c r="I66" s="547"/>
      <c r="J66" s="1432"/>
      <c r="K66" s="1653"/>
      <c r="L66" s="1440"/>
    </row>
    <row r="67" spans="1:12" s="314" customFormat="1" ht="15">
      <c r="A67" s="398"/>
      <c r="B67" s="399"/>
      <c r="C67" s="527" t="s">
        <v>41</v>
      </c>
      <c r="D67" s="1122">
        <f>D45</f>
        <v>0</v>
      </c>
      <c r="E67" s="544">
        <f>E17</f>
        <v>100</v>
      </c>
      <c r="F67" s="545">
        <f>F17</f>
        <v>100</v>
      </c>
      <c r="G67" s="545">
        <f>G17</f>
        <v>0</v>
      </c>
      <c r="H67" s="546">
        <f t="shared" si="3"/>
        <v>100</v>
      </c>
      <c r="I67" s="547">
        <f>I33</f>
        <v>0</v>
      </c>
      <c r="J67" s="1432"/>
      <c r="K67" s="383"/>
      <c r="L67" s="1613"/>
    </row>
    <row r="68" spans="1:12" s="314" customFormat="1" ht="15">
      <c r="A68" s="398"/>
      <c r="B68" s="399"/>
      <c r="C68" s="527" t="s">
        <v>936</v>
      </c>
      <c r="D68" s="1122"/>
      <c r="E68" s="544">
        <f>E21</f>
        <v>18000</v>
      </c>
      <c r="F68" s="544">
        <f>F21</f>
        <v>19000</v>
      </c>
      <c r="G68" s="544">
        <f>G21</f>
        <v>0</v>
      </c>
      <c r="H68" s="546">
        <f t="shared" si="3"/>
        <v>19000</v>
      </c>
      <c r="I68" s="547"/>
      <c r="J68" s="1432"/>
      <c r="K68" s="383"/>
      <c r="L68" s="1613"/>
    </row>
    <row r="69" spans="1:12" s="314" customFormat="1" ht="15">
      <c r="A69" s="398"/>
      <c r="B69" s="399"/>
      <c r="C69" s="527" t="s">
        <v>1058</v>
      </c>
      <c r="D69" s="1122"/>
      <c r="E69" s="544"/>
      <c r="F69" s="545">
        <f>F44</f>
        <v>1100</v>
      </c>
      <c r="G69" s="545">
        <f>G44</f>
        <v>0</v>
      </c>
      <c r="H69" s="546">
        <f t="shared" si="3"/>
        <v>1100</v>
      </c>
      <c r="I69" s="547"/>
      <c r="J69" s="1432"/>
      <c r="K69" s="383"/>
      <c r="L69" s="1613"/>
    </row>
    <row r="70" spans="1:12" s="314" customFormat="1" ht="15">
      <c r="A70" s="398"/>
      <c r="B70" s="399"/>
      <c r="C70" s="569" t="s">
        <v>1039</v>
      </c>
      <c r="D70" s="1122"/>
      <c r="E70" s="544"/>
      <c r="F70" s="545">
        <f>F42</f>
        <v>3000</v>
      </c>
      <c r="G70" s="545">
        <f>G42</f>
        <v>0</v>
      </c>
      <c r="H70" s="546">
        <f t="shared" si="3"/>
        <v>3000</v>
      </c>
      <c r="I70" s="547"/>
      <c r="J70" s="1432"/>
      <c r="K70" s="1613"/>
      <c r="L70" s="1613"/>
    </row>
    <row r="71" spans="1:12" s="314" customFormat="1" ht="15">
      <c r="A71" s="398"/>
      <c r="B71" s="399"/>
      <c r="C71" s="569" t="s">
        <v>1066</v>
      </c>
      <c r="D71" s="1122">
        <f>D47</f>
        <v>0</v>
      </c>
      <c r="E71" s="544">
        <f>E45</f>
        <v>0</v>
      </c>
      <c r="F71" s="545">
        <f>F45</f>
        <v>2956</v>
      </c>
      <c r="G71" s="545">
        <f t="shared" ref="F71:G75" si="4">G45</f>
        <v>0</v>
      </c>
      <c r="H71" s="546">
        <f t="shared" si="3"/>
        <v>2956</v>
      </c>
      <c r="I71" s="547">
        <f>I47+I32</f>
        <v>0</v>
      </c>
      <c r="J71" s="1432">
        <f>I71/H71</f>
        <v>0</v>
      </c>
      <c r="K71" s="1440">
        <f>K47</f>
        <v>0</v>
      </c>
      <c r="L71" s="544">
        <f>L47</f>
        <v>0</v>
      </c>
    </row>
    <row r="72" spans="1:12" s="314" customFormat="1" ht="15">
      <c r="A72" s="398"/>
      <c r="B72" s="399"/>
      <c r="C72" s="529" t="s">
        <v>1067</v>
      </c>
      <c r="D72" s="529">
        <f>D46</f>
        <v>0</v>
      </c>
      <c r="E72" s="544">
        <f>E46</f>
        <v>0</v>
      </c>
      <c r="F72" s="545">
        <f t="shared" si="4"/>
        <v>8000</v>
      </c>
      <c r="G72" s="545">
        <f t="shared" si="4"/>
        <v>0</v>
      </c>
      <c r="H72" s="546">
        <f t="shared" si="3"/>
        <v>8000</v>
      </c>
      <c r="I72" s="547">
        <f>I18+I25+I46</f>
        <v>0</v>
      </c>
      <c r="J72" s="1432"/>
      <c r="K72" s="1423"/>
      <c r="L72" s="383"/>
    </row>
    <row r="73" spans="1:12" s="314" customFormat="1" ht="15">
      <c r="A73" s="398"/>
      <c r="B73" s="399"/>
      <c r="C73" s="1621" t="s">
        <v>1074</v>
      </c>
      <c r="D73" s="1121"/>
      <c r="E73" s="544">
        <f t="shared" ref="E73:F79" si="5">E47</f>
        <v>0</v>
      </c>
      <c r="F73" s="545">
        <f>F16+F23</f>
        <v>21881</v>
      </c>
      <c r="G73" s="545">
        <f>G16+G23</f>
        <v>0</v>
      </c>
      <c r="H73" s="546">
        <f t="shared" si="3"/>
        <v>21881</v>
      </c>
      <c r="I73" s="547"/>
      <c r="J73" s="1432"/>
      <c r="K73" s="1423"/>
      <c r="L73" s="383"/>
    </row>
    <row r="74" spans="1:12" s="314" customFormat="1" ht="15">
      <c r="A74" s="398"/>
      <c r="B74" s="399"/>
      <c r="C74" s="403" t="s">
        <v>938</v>
      </c>
      <c r="D74" s="1102"/>
      <c r="E74" s="544">
        <f t="shared" si="5"/>
        <v>18963</v>
      </c>
      <c r="F74" s="545">
        <f t="shared" si="4"/>
        <v>18436</v>
      </c>
      <c r="G74" s="545">
        <f t="shared" si="4"/>
        <v>0</v>
      </c>
      <c r="H74" s="546">
        <f t="shared" si="3"/>
        <v>18436</v>
      </c>
      <c r="I74" s="547">
        <f>I11</f>
        <v>0</v>
      </c>
      <c r="J74" s="1432"/>
      <c r="K74" s="1423"/>
      <c r="L74" s="383"/>
    </row>
    <row r="75" spans="1:12" s="314" customFormat="1" ht="15">
      <c r="A75" s="398"/>
      <c r="B75" s="399"/>
      <c r="C75" s="403" t="s">
        <v>937</v>
      </c>
      <c r="D75" s="1121"/>
      <c r="E75" s="544">
        <f t="shared" si="5"/>
        <v>17149</v>
      </c>
      <c r="F75" s="546">
        <f>F49</f>
        <v>15714</v>
      </c>
      <c r="G75" s="545">
        <f t="shared" si="4"/>
        <v>0</v>
      </c>
      <c r="H75" s="548">
        <f t="shared" si="3"/>
        <v>15714</v>
      </c>
      <c r="I75" s="547">
        <f>I22</f>
        <v>0</v>
      </c>
      <c r="J75" s="1432"/>
      <c r="K75" s="1423"/>
      <c r="L75" s="506"/>
    </row>
    <row r="76" spans="1:12" s="314" customFormat="1" ht="15">
      <c r="A76" s="398"/>
      <c r="B76" s="399"/>
      <c r="C76" s="527" t="s">
        <v>824</v>
      </c>
      <c r="D76" s="1121"/>
      <c r="E76" s="544">
        <f t="shared" si="5"/>
        <v>5461</v>
      </c>
      <c r="F76" s="544">
        <f t="shared" si="5"/>
        <v>5461</v>
      </c>
      <c r="G76" s="545">
        <f>G50</f>
        <v>0</v>
      </c>
      <c r="H76" s="546">
        <f t="shared" si="3"/>
        <v>5461</v>
      </c>
      <c r="I76" s="551"/>
      <c r="J76" s="1435"/>
      <c r="K76" s="1424"/>
      <c r="L76" s="1299"/>
    </row>
    <row r="77" spans="1:12" s="314" customFormat="1" ht="15">
      <c r="A77" s="398"/>
      <c r="B77" s="399"/>
      <c r="C77" s="527" t="s">
        <v>825</v>
      </c>
      <c r="D77" s="1121"/>
      <c r="E77" s="544">
        <f t="shared" si="5"/>
        <v>2899</v>
      </c>
      <c r="F77" s="544">
        <f t="shared" si="5"/>
        <v>2899</v>
      </c>
      <c r="G77" s="545">
        <f>G51</f>
        <v>0</v>
      </c>
      <c r="H77" s="546">
        <f t="shared" si="3"/>
        <v>2899</v>
      </c>
      <c r="I77" s="551"/>
      <c r="J77" s="1435"/>
      <c r="K77" s="1424"/>
      <c r="L77" s="1299"/>
    </row>
    <row r="78" spans="1:12" s="314" customFormat="1" ht="15">
      <c r="A78" s="398"/>
      <c r="B78" s="399"/>
      <c r="C78" s="527" t="s">
        <v>166</v>
      </c>
      <c r="D78" s="1121"/>
      <c r="E78" s="544">
        <f t="shared" si="5"/>
        <v>2824</v>
      </c>
      <c r="F78" s="544">
        <f t="shared" si="5"/>
        <v>2824</v>
      </c>
      <c r="G78" s="546">
        <f>G52</f>
        <v>0</v>
      </c>
      <c r="H78" s="548">
        <f t="shared" si="3"/>
        <v>2824</v>
      </c>
      <c r="I78" s="551"/>
      <c r="J78" s="1435"/>
      <c r="K78" s="1424"/>
      <c r="L78" s="1299"/>
    </row>
    <row r="79" spans="1:12" s="314" customFormat="1" ht="15.75" thickBot="1">
      <c r="A79" s="404"/>
      <c r="B79" s="405"/>
      <c r="C79" s="1621" t="s">
        <v>167</v>
      </c>
      <c r="D79" s="1124"/>
      <c r="E79" s="549">
        <f t="shared" si="5"/>
        <v>2555</v>
      </c>
      <c r="F79" s="549">
        <f t="shared" si="5"/>
        <v>2555</v>
      </c>
      <c r="G79" s="550">
        <f>G53</f>
        <v>0</v>
      </c>
      <c r="H79" s="548">
        <f t="shared" si="3"/>
        <v>2555</v>
      </c>
      <c r="I79" s="551"/>
      <c r="J79" s="1435"/>
      <c r="K79" s="1424"/>
      <c r="L79" s="386"/>
    </row>
    <row r="80" spans="1:12" s="314" customFormat="1" ht="16.5" thickBot="1">
      <c r="A80" s="328"/>
      <c r="B80" s="409"/>
      <c r="C80" s="153" t="s">
        <v>53</v>
      </c>
      <c r="D80" s="410">
        <f>SUM(D63:D79)</f>
        <v>0</v>
      </c>
      <c r="E80" s="410">
        <f>SUM(E63:E79)</f>
        <v>139251</v>
      </c>
      <c r="F80" s="410">
        <f>SUM(F63:F79)</f>
        <v>186195</v>
      </c>
      <c r="G80" s="490">
        <f>SUM(G63:G79)</f>
        <v>0</v>
      </c>
      <c r="H80" s="489">
        <f t="shared" si="3"/>
        <v>186195</v>
      </c>
      <c r="I80" s="411">
        <f>SUM(I63:I75)</f>
        <v>0</v>
      </c>
      <c r="J80" s="496">
        <f>I80/H80</f>
        <v>0</v>
      </c>
      <c r="K80" s="586">
        <f>SUM(K63:K79)</f>
        <v>0</v>
      </c>
      <c r="L80" s="410">
        <f>SUM(L63:L79)</f>
        <v>0</v>
      </c>
    </row>
    <row r="81" spans="1:12" s="314" customFormat="1" ht="12.75" customHeight="1" thickBot="1">
      <c r="A81" s="394"/>
      <c r="B81" s="395"/>
      <c r="C81" s="396"/>
      <c r="D81" s="396"/>
      <c r="E81" s="397"/>
      <c r="F81" s="518"/>
      <c r="G81" s="518"/>
      <c r="H81" s="519"/>
      <c r="I81" s="391"/>
      <c r="J81" s="1437"/>
      <c r="K81" s="1422"/>
      <c r="L81" s="381"/>
    </row>
    <row r="82" spans="1:12" s="362" customFormat="1" ht="16.5" thickBot="1">
      <c r="A82" s="412"/>
      <c r="B82" s="413"/>
      <c r="C82" s="413" t="s">
        <v>135</v>
      </c>
      <c r="D82" s="413"/>
      <c r="E82" s="414"/>
      <c r="F82" s="520"/>
      <c r="G82" s="520"/>
      <c r="H82" s="521"/>
      <c r="I82" s="412"/>
      <c r="J82" s="1437"/>
      <c r="K82" s="1431"/>
      <c r="L82" s="1302"/>
    </row>
    <row r="83" spans="1:12" s="332" customFormat="1" ht="16.5" thickBot="1">
      <c r="A83" s="417"/>
      <c r="B83" s="418"/>
      <c r="C83" s="419" t="s">
        <v>207</v>
      </c>
      <c r="D83" s="1104">
        <f>SUM(D84:D86)</f>
        <v>4500</v>
      </c>
      <c r="E83" s="420">
        <f>SUM(E84:E86)</f>
        <v>3900</v>
      </c>
      <c r="F83" s="421">
        <f>SUM(F84:F86)</f>
        <v>3900</v>
      </c>
      <c r="G83" s="421">
        <f>SUM(G84:G86)</f>
        <v>0</v>
      </c>
      <c r="H83" s="430">
        <f t="shared" ref="H83:H115" si="6">SUM(F83:G83)</f>
        <v>3900</v>
      </c>
      <c r="I83" s="422">
        <f>SUM(I84:I86)</f>
        <v>0</v>
      </c>
      <c r="J83" s="496">
        <f>I83/H83</f>
        <v>0</v>
      </c>
      <c r="K83" s="431">
        <f>SUM(K84:K86)</f>
        <v>0</v>
      </c>
      <c r="L83" s="420">
        <f>SUM(L84:L86)</f>
        <v>0</v>
      </c>
    </row>
    <row r="84" spans="1:12" ht="15.75">
      <c r="A84" s="423"/>
      <c r="B84" s="424">
        <v>1</v>
      </c>
      <c r="C84" s="470" t="s">
        <v>61</v>
      </c>
      <c r="D84" s="1106"/>
      <c r="E84" s="334"/>
      <c r="F84" s="425"/>
      <c r="G84" s="425"/>
      <c r="H84" s="432">
        <f t="shared" si="6"/>
        <v>0</v>
      </c>
      <c r="I84" s="335"/>
      <c r="J84" s="1434"/>
      <c r="K84" s="653"/>
      <c r="L84" s="647"/>
    </row>
    <row r="85" spans="1:12" ht="15.75">
      <c r="A85" s="423"/>
      <c r="B85" s="424">
        <v>2</v>
      </c>
      <c r="C85" s="339" t="s">
        <v>30</v>
      </c>
      <c r="D85" s="1105"/>
      <c r="E85" s="334"/>
      <c r="F85" s="433"/>
      <c r="G85" s="433"/>
      <c r="H85" s="428">
        <f t="shared" si="6"/>
        <v>0</v>
      </c>
      <c r="I85" s="260"/>
      <c r="J85" s="1432"/>
      <c r="K85" s="644"/>
      <c r="L85" s="259"/>
    </row>
    <row r="86" spans="1:12" ht="16.5" thickBot="1">
      <c r="A86" s="423"/>
      <c r="B86" s="424">
        <v>3</v>
      </c>
      <c r="C86" s="339" t="s">
        <v>63</v>
      </c>
      <c r="D86" s="1105">
        <v>4500</v>
      </c>
      <c r="E86" s="334">
        <v>3900</v>
      </c>
      <c r="F86" s="341">
        <v>3900</v>
      </c>
      <c r="G86" s="341"/>
      <c r="H86" s="340">
        <f t="shared" si="6"/>
        <v>3900</v>
      </c>
      <c r="I86" s="240"/>
      <c r="J86" s="1433">
        <f>I86/H86</f>
        <v>0</v>
      </c>
      <c r="K86" s="1127"/>
      <c r="L86" s="239"/>
    </row>
    <row r="87" spans="1:12" ht="16.5" thickBot="1">
      <c r="A87" s="417"/>
      <c r="B87" s="418"/>
      <c r="C87" s="419" t="s">
        <v>214</v>
      </c>
      <c r="D87" s="1104">
        <f>SUM(D88:D90)</f>
        <v>1000</v>
      </c>
      <c r="E87" s="420">
        <f>SUM(E88:E90)</f>
        <v>3000</v>
      </c>
      <c r="F87" s="421">
        <f>SUM(F88:F90)</f>
        <v>5200</v>
      </c>
      <c r="G87" s="421">
        <f>SUM(G88:G90)</f>
        <v>0</v>
      </c>
      <c r="H87" s="430">
        <f t="shared" si="6"/>
        <v>5200</v>
      </c>
      <c r="I87" s="422">
        <f>SUM(I88:I90)</f>
        <v>0</v>
      </c>
      <c r="J87" s="496">
        <f>I87/H87</f>
        <v>0</v>
      </c>
      <c r="K87" s="431">
        <f>SUM(K88:K90)</f>
        <v>0</v>
      </c>
      <c r="L87" s="420">
        <f>SUM(L88:L90)</f>
        <v>0</v>
      </c>
    </row>
    <row r="88" spans="1:12" ht="15.75">
      <c r="A88" s="423"/>
      <c r="B88" s="424">
        <v>1</v>
      </c>
      <c r="C88" s="470" t="s">
        <v>61</v>
      </c>
      <c r="D88" s="1106"/>
      <c r="E88" s="334"/>
      <c r="F88" s="425"/>
      <c r="G88" s="425"/>
      <c r="H88" s="432">
        <f t="shared" si="6"/>
        <v>0</v>
      </c>
      <c r="I88" s="335"/>
      <c r="J88" s="1434"/>
      <c r="K88" s="653"/>
      <c r="L88" s="647"/>
    </row>
    <row r="89" spans="1:12" ht="15.75">
      <c r="A89" s="423"/>
      <c r="B89" s="424">
        <v>2</v>
      </c>
      <c r="C89" s="339" t="s">
        <v>30</v>
      </c>
      <c r="D89" s="1105"/>
      <c r="E89" s="334"/>
      <c r="F89" s="433"/>
      <c r="G89" s="433"/>
      <c r="H89" s="428">
        <f t="shared" si="6"/>
        <v>0</v>
      </c>
      <c r="I89" s="260"/>
      <c r="J89" s="1432"/>
      <c r="K89" s="644"/>
      <c r="L89" s="259"/>
    </row>
    <row r="90" spans="1:12" ht="16.5" thickBot="1">
      <c r="A90" s="423"/>
      <c r="B90" s="424">
        <v>3</v>
      </c>
      <c r="C90" s="339" t="s">
        <v>63</v>
      </c>
      <c r="D90" s="1105">
        <v>1000</v>
      </c>
      <c r="E90" s="334">
        <v>3000</v>
      </c>
      <c r="F90" s="341">
        <v>5200</v>
      </c>
      <c r="G90" s="341"/>
      <c r="H90" s="340">
        <f t="shared" si="6"/>
        <v>5200</v>
      </c>
      <c r="I90" s="240"/>
      <c r="J90" s="1433">
        <f>I90/H90</f>
        <v>0</v>
      </c>
      <c r="K90" s="1127"/>
      <c r="L90" s="239"/>
    </row>
    <row r="91" spans="1:12" ht="16.5" thickBot="1">
      <c r="A91" s="417"/>
      <c r="B91" s="418"/>
      <c r="C91" s="419" t="s">
        <v>215</v>
      </c>
      <c r="D91" s="1104">
        <f>SUM(D92:D94)</f>
        <v>1500</v>
      </c>
      <c r="E91" s="420">
        <f>SUM(E92:E94)</f>
        <v>4000</v>
      </c>
      <c r="F91" s="421">
        <f>SUM(F92:F94)</f>
        <v>4000</v>
      </c>
      <c r="G91" s="421">
        <f>SUM(G92:G94)</f>
        <v>0</v>
      </c>
      <c r="H91" s="430">
        <f t="shared" si="6"/>
        <v>4000</v>
      </c>
      <c r="I91" s="422">
        <f>SUM(I92:I94)</f>
        <v>0</v>
      </c>
      <c r="J91" s="496">
        <f>I91/H91</f>
        <v>0</v>
      </c>
      <c r="K91" s="431">
        <f>SUM(K92:K94)</f>
        <v>0</v>
      </c>
      <c r="L91" s="420">
        <f>SUM(L92:L94)</f>
        <v>0</v>
      </c>
    </row>
    <row r="92" spans="1:12" ht="15.75">
      <c r="A92" s="423"/>
      <c r="B92" s="424">
        <v>1</v>
      </c>
      <c r="C92" s="470" t="s">
        <v>61</v>
      </c>
      <c r="D92" s="1106"/>
      <c r="E92" s="334"/>
      <c r="F92" s="425"/>
      <c r="G92" s="425"/>
      <c r="H92" s="432">
        <f t="shared" si="6"/>
        <v>0</v>
      </c>
      <c r="I92" s="335"/>
      <c r="J92" s="1434"/>
      <c r="K92" s="653"/>
      <c r="L92" s="647"/>
    </row>
    <row r="93" spans="1:12" ht="15.75">
      <c r="A93" s="423"/>
      <c r="B93" s="424">
        <v>2</v>
      </c>
      <c r="C93" s="339" t="s">
        <v>30</v>
      </c>
      <c r="D93" s="1105"/>
      <c r="E93" s="334"/>
      <c r="F93" s="433"/>
      <c r="G93" s="433"/>
      <c r="H93" s="428">
        <f t="shared" si="6"/>
        <v>0</v>
      </c>
      <c r="I93" s="260"/>
      <c r="J93" s="1432"/>
      <c r="K93" s="644"/>
      <c r="L93" s="259"/>
    </row>
    <row r="94" spans="1:12" ht="16.5" thickBot="1">
      <c r="A94" s="459"/>
      <c r="B94" s="460">
        <v>3</v>
      </c>
      <c r="C94" s="461" t="s">
        <v>63</v>
      </c>
      <c r="D94" s="1110">
        <v>1500</v>
      </c>
      <c r="E94" s="462">
        <v>4000</v>
      </c>
      <c r="F94" s="446">
        <v>4000</v>
      </c>
      <c r="G94" s="446"/>
      <c r="H94" s="447">
        <f t="shared" si="6"/>
        <v>4000</v>
      </c>
      <c r="I94" s="240"/>
      <c r="J94" s="1433">
        <f>I94/H94</f>
        <v>0</v>
      </c>
      <c r="K94" s="1425"/>
      <c r="L94" s="482"/>
    </row>
    <row r="95" spans="1:12" ht="16.5" thickBot="1">
      <c r="A95" s="454"/>
      <c r="B95" s="455"/>
      <c r="C95" s="456" t="s">
        <v>692</v>
      </c>
      <c r="D95" s="1109">
        <f>SUM(D96:D98)</f>
        <v>35000</v>
      </c>
      <c r="E95" s="457">
        <f>SUM(E96:E98)</f>
        <v>5000</v>
      </c>
      <c r="F95" s="522">
        <f>SUM(F96:F98)</f>
        <v>3500</v>
      </c>
      <c r="G95" s="522">
        <f>SUM(G96:G98)</f>
        <v>0</v>
      </c>
      <c r="H95" s="464">
        <f t="shared" si="6"/>
        <v>3500</v>
      </c>
      <c r="I95" s="422">
        <f>SUM(I96:I98)</f>
        <v>0</v>
      </c>
      <c r="J95" s="496">
        <f>I95/H95</f>
        <v>0</v>
      </c>
      <c r="K95" s="465">
        <f>SUM(K96:K98)</f>
        <v>0</v>
      </c>
      <c r="L95" s="457">
        <f>SUM(L96:L98)</f>
        <v>0</v>
      </c>
    </row>
    <row r="96" spans="1:12" ht="15.75">
      <c r="A96" s="423"/>
      <c r="B96" s="424">
        <v>1</v>
      </c>
      <c r="C96" s="470" t="s">
        <v>61</v>
      </c>
      <c r="D96" s="1106"/>
      <c r="E96" s="334"/>
      <c r="F96" s="425"/>
      <c r="G96" s="425"/>
      <c r="H96" s="432">
        <f t="shared" si="6"/>
        <v>0</v>
      </c>
      <c r="I96" s="335"/>
      <c r="J96" s="1434"/>
      <c r="K96" s="653"/>
      <c r="L96" s="647"/>
    </row>
    <row r="97" spans="1:12" ht="15.75">
      <c r="A97" s="423"/>
      <c r="B97" s="424">
        <v>2</v>
      </c>
      <c r="C97" s="339" t="s">
        <v>30</v>
      </c>
      <c r="D97" s="1105"/>
      <c r="E97" s="334"/>
      <c r="F97" s="433"/>
      <c r="G97" s="433"/>
      <c r="H97" s="428">
        <f t="shared" si="6"/>
        <v>0</v>
      </c>
      <c r="I97" s="260"/>
      <c r="J97" s="1432"/>
      <c r="K97" s="644"/>
      <c r="L97" s="259"/>
    </row>
    <row r="98" spans="1:12" ht="16.5" thickBot="1">
      <c r="A98" s="459"/>
      <c r="B98" s="460">
        <v>3</v>
      </c>
      <c r="C98" s="461" t="s">
        <v>63</v>
      </c>
      <c r="D98" s="1110">
        <v>35000</v>
      </c>
      <c r="E98" s="462">
        <v>5000</v>
      </c>
      <c r="F98" s="446">
        <v>3500</v>
      </c>
      <c r="G98" s="446"/>
      <c r="H98" s="447">
        <f t="shared" si="6"/>
        <v>3500</v>
      </c>
      <c r="I98" s="555"/>
      <c r="J98" s="1436">
        <f t="shared" ref="J98:J104" si="7">I98/H98</f>
        <v>0</v>
      </c>
      <c r="K98" s="1425"/>
      <c r="L98" s="482"/>
    </row>
    <row r="99" spans="1:12" ht="16.5" thickBot="1">
      <c r="A99" s="417"/>
      <c r="B99" s="418"/>
      <c r="C99" s="419" t="s">
        <v>217</v>
      </c>
      <c r="D99" s="1104">
        <f>SUM(D100:D101)</f>
        <v>1500</v>
      </c>
      <c r="E99" s="420">
        <f>SUM(E100:E102)</f>
        <v>1800</v>
      </c>
      <c r="F99" s="421">
        <f>SUM(F100:F102)</f>
        <v>1800</v>
      </c>
      <c r="G99" s="421">
        <f>SUM(G100:G103)</f>
        <v>0</v>
      </c>
      <c r="H99" s="430">
        <f t="shared" si="6"/>
        <v>1800</v>
      </c>
      <c r="I99" s="422">
        <f>SUM(I100:I102)</f>
        <v>0</v>
      </c>
      <c r="J99" s="496">
        <f t="shared" si="7"/>
        <v>0</v>
      </c>
      <c r="K99" s="431">
        <f>SUM(K100:K103)</f>
        <v>1800</v>
      </c>
      <c r="L99" s="420">
        <f>SUM(L100:L102)</f>
        <v>0</v>
      </c>
    </row>
    <row r="100" spans="1:12" ht="15.75">
      <c r="A100" s="423"/>
      <c r="B100" s="424">
        <v>1</v>
      </c>
      <c r="C100" s="470" t="s">
        <v>61</v>
      </c>
      <c r="D100" s="1106">
        <v>1180</v>
      </c>
      <c r="E100" s="334">
        <v>1506</v>
      </c>
      <c r="F100" s="425">
        <v>1506</v>
      </c>
      <c r="G100" s="425"/>
      <c r="H100" s="432">
        <f t="shared" si="6"/>
        <v>1506</v>
      </c>
      <c r="I100" s="335"/>
      <c r="J100" s="1434">
        <f t="shared" si="7"/>
        <v>0</v>
      </c>
      <c r="K100" s="653">
        <v>1506</v>
      </c>
      <c r="L100" s="647"/>
    </row>
    <row r="101" spans="1:12" ht="15.75">
      <c r="A101" s="423"/>
      <c r="B101" s="424">
        <v>2</v>
      </c>
      <c r="C101" s="339" t="s">
        <v>30</v>
      </c>
      <c r="D101" s="1105">
        <v>320</v>
      </c>
      <c r="E101" s="334">
        <v>294</v>
      </c>
      <c r="F101" s="433">
        <v>244</v>
      </c>
      <c r="G101" s="433"/>
      <c r="H101" s="428">
        <f t="shared" si="6"/>
        <v>244</v>
      </c>
      <c r="I101" s="260"/>
      <c r="J101" s="1432">
        <f t="shared" si="7"/>
        <v>0</v>
      </c>
      <c r="K101" s="644">
        <v>244</v>
      </c>
      <c r="L101" s="259"/>
    </row>
    <row r="102" spans="1:12" ht="15.75">
      <c r="A102" s="423"/>
      <c r="B102" s="424">
        <v>3</v>
      </c>
      <c r="C102" s="339" t="s">
        <v>63</v>
      </c>
      <c r="D102" s="1105"/>
      <c r="E102" s="334"/>
      <c r="F102" s="433">
        <v>50</v>
      </c>
      <c r="G102" s="433"/>
      <c r="H102" s="428">
        <f t="shared" si="6"/>
        <v>50</v>
      </c>
      <c r="I102" s="260"/>
      <c r="J102" s="1432"/>
      <c r="K102" s="260">
        <v>50</v>
      </c>
      <c r="L102" s="259"/>
    </row>
    <row r="103" spans="1:12" ht="16.5" thickBot="1">
      <c r="A103" s="459"/>
      <c r="B103" s="460">
        <v>4</v>
      </c>
      <c r="C103" s="461" t="s">
        <v>712</v>
      </c>
      <c r="D103" s="1110"/>
      <c r="E103" s="462"/>
      <c r="F103" s="446"/>
      <c r="G103" s="446"/>
      <c r="H103" s="447">
        <f t="shared" si="6"/>
        <v>0</v>
      </c>
      <c r="I103" s="555"/>
      <c r="J103" s="1436"/>
      <c r="K103" s="555"/>
      <c r="L103" s="482"/>
    </row>
    <row r="104" spans="1:12" ht="16.5" thickBot="1">
      <c r="A104" s="454"/>
      <c r="B104" s="455"/>
      <c r="C104" s="456" t="s">
        <v>98</v>
      </c>
      <c r="D104" s="1109"/>
      <c r="E104" s="457">
        <f>SUM(E105:E108)</f>
        <v>5000</v>
      </c>
      <c r="F104" s="522">
        <f>SUM(F105:F108)</f>
        <v>5000</v>
      </c>
      <c r="G104" s="522">
        <f>SUM(G105:G108)</f>
        <v>0</v>
      </c>
      <c r="H104" s="464">
        <f t="shared" si="6"/>
        <v>5000</v>
      </c>
      <c r="I104" s="458">
        <f>SUM(I105:I108)</f>
        <v>0</v>
      </c>
      <c r="J104" s="1475">
        <f t="shared" si="7"/>
        <v>0</v>
      </c>
      <c r="K104" s="458">
        <f>SUM(K105:K107)</f>
        <v>0</v>
      </c>
      <c r="L104" s="1411"/>
    </row>
    <row r="105" spans="1:12" ht="15.75">
      <c r="A105" s="423"/>
      <c r="B105" s="424">
        <v>1</v>
      </c>
      <c r="C105" s="470" t="s">
        <v>61</v>
      </c>
      <c r="D105" s="1106"/>
      <c r="E105" s="334"/>
      <c r="F105" s="425"/>
      <c r="G105" s="425"/>
      <c r="H105" s="432">
        <f t="shared" si="6"/>
        <v>0</v>
      </c>
      <c r="I105" s="335"/>
      <c r="J105" s="1434"/>
      <c r="K105" s="653"/>
      <c r="L105" s="647"/>
    </row>
    <row r="106" spans="1:12" ht="15.75">
      <c r="A106" s="423"/>
      <c r="B106" s="424">
        <v>2</v>
      </c>
      <c r="C106" s="339" t="s">
        <v>605</v>
      </c>
      <c r="D106" s="1105"/>
      <c r="E106" s="334"/>
      <c r="F106" s="433"/>
      <c r="G106" s="433"/>
      <c r="H106" s="428">
        <f t="shared" si="6"/>
        <v>0</v>
      </c>
      <c r="I106" s="260"/>
      <c r="J106" s="1432"/>
      <c r="K106" s="644"/>
      <c r="L106" s="259"/>
    </row>
    <row r="107" spans="1:12" ht="15.75">
      <c r="A107" s="423"/>
      <c r="B107" s="424">
        <v>3</v>
      </c>
      <c r="C107" s="339" t="s">
        <v>63</v>
      </c>
      <c r="D107" s="1105"/>
      <c r="E107" s="334">
        <v>5000</v>
      </c>
      <c r="F107" s="433">
        <v>5000</v>
      </c>
      <c r="G107" s="433"/>
      <c r="H107" s="428">
        <f t="shared" si="6"/>
        <v>5000</v>
      </c>
      <c r="I107" s="259"/>
      <c r="J107" s="1432">
        <f>I107/H107</f>
        <v>0</v>
      </c>
      <c r="K107" s="644"/>
      <c r="L107" s="259"/>
    </row>
    <row r="108" spans="1:12" ht="16.5" thickBot="1">
      <c r="A108" s="459"/>
      <c r="B108" s="460">
        <v>4</v>
      </c>
      <c r="C108" s="461" t="s">
        <v>712</v>
      </c>
      <c r="D108" s="1110"/>
      <c r="E108" s="462"/>
      <c r="F108" s="446"/>
      <c r="G108" s="446">
        <v>0</v>
      </c>
      <c r="H108" s="447">
        <f t="shared" si="6"/>
        <v>0</v>
      </c>
      <c r="I108" s="555"/>
      <c r="J108" s="1436"/>
      <c r="K108" s="555"/>
      <c r="L108" s="482"/>
    </row>
    <row r="109" spans="1:12" ht="16.5" thickBot="1">
      <c r="A109" s="417"/>
      <c r="B109" s="418"/>
      <c r="C109" s="419" t="s">
        <v>1048</v>
      </c>
      <c r="D109" s="1104">
        <f>SUM(D110:D112)</f>
        <v>0</v>
      </c>
      <c r="E109" s="420">
        <f>SUM(E110:E113)</f>
        <v>0</v>
      </c>
      <c r="F109" s="421">
        <f>SUM(F110:F113)</f>
        <v>10469</v>
      </c>
      <c r="G109" s="421">
        <f>SUM(G110:G113)</f>
        <v>0</v>
      </c>
      <c r="H109" s="430">
        <f t="shared" si="6"/>
        <v>10469</v>
      </c>
      <c r="I109" s="422">
        <f>SUM(I110:I113)</f>
        <v>0</v>
      </c>
      <c r="J109" s="496">
        <f>I109/H109</f>
        <v>0</v>
      </c>
      <c r="K109" s="355"/>
      <c r="L109" s="356"/>
    </row>
    <row r="110" spans="1:12" ht="15.75">
      <c r="A110" s="423"/>
      <c r="B110" s="424">
        <v>1</v>
      </c>
      <c r="C110" s="470" t="s">
        <v>61</v>
      </c>
      <c r="D110" s="1106"/>
      <c r="E110" s="334"/>
      <c r="F110" s="425">
        <v>836</v>
      </c>
      <c r="G110" s="425"/>
      <c r="H110" s="432">
        <f t="shared" si="6"/>
        <v>836</v>
      </c>
      <c r="I110" s="335"/>
      <c r="J110" s="1434"/>
      <c r="K110" s="653"/>
      <c r="L110" s="647"/>
    </row>
    <row r="111" spans="1:12" ht="15.75">
      <c r="A111" s="423"/>
      <c r="B111" s="424">
        <v>2</v>
      </c>
      <c r="C111" s="339" t="s">
        <v>30</v>
      </c>
      <c r="D111" s="1105"/>
      <c r="E111" s="334"/>
      <c r="F111" s="433">
        <v>164</v>
      </c>
      <c r="G111" s="433"/>
      <c r="H111" s="428">
        <f t="shared" si="6"/>
        <v>164</v>
      </c>
      <c r="I111" s="260"/>
      <c r="J111" s="1432"/>
      <c r="K111" s="644"/>
      <c r="L111" s="259"/>
    </row>
    <row r="112" spans="1:12" ht="15.75">
      <c r="A112" s="423"/>
      <c r="B112" s="424">
        <v>3</v>
      </c>
      <c r="C112" s="339" t="s">
        <v>63</v>
      </c>
      <c r="D112" s="1105"/>
      <c r="E112" s="334"/>
      <c r="F112" s="433">
        <v>9469</v>
      </c>
      <c r="G112" s="433"/>
      <c r="H112" s="428">
        <f t="shared" si="6"/>
        <v>9469</v>
      </c>
      <c r="I112" s="259"/>
      <c r="J112" s="1432"/>
      <c r="K112" s="644"/>
      <c r="L112" s="259"/>
    </row>
    <row r="113" spans="1:12" ht="16.5" thickBot="1">
      <c r="A113" s="442"/>
      <c r="B113" s="443">
        <v>4</v>
      </c>
      <c r="C113" s="444" t="s">
        <v>712</v>
      </c>
      <c r="D113" s="1107"/>
      <c r="E113" s="445"/>
      <c r="F113" s="341"/>
      <c r="G113" s="341"/>
      <c r="H113" s="340">
        <f t="shared" si="6"/>
        <v>0</v>
      </c>
      <c r="I113" s="439"/>
      <c r="J113" s="1433" t="e">
        <f>I113/H113</f>
        <v>#DIV/0!</v>
      </c>
      <c r="K113" s="1127"/>
      <c r="L113" s="239"/>
    </row>
    <row r="114" spans="1:12" ht="16.5" thickBot="1">
      <c r="A114" s="417"/>
      <c r="B114" s="418"/>
      <c r="C114" s="419" t="s">
        <v>567</v>
      </c>
      <c r="D114" s="1104">
        <f>SUM(D115:D117)</f>
        <v>7000</v>
      </c>
      <c r="E114" s="420">
        <f>SUM(E115:E117)</f>
        <v>11000</v>
      </c>
      <c r="F114" s="421">
        <f>SUM(F115:F117)</f>
        <v>12500</v>
      </c>
      <c r="G114" s="421">
        <f>SUM(G115:G117)</f>
        <v>0</v>
      </c>
      <c r="H114" s="430">
        <f t="shared" si="6"/>
        <v>12500</v>
      </c>
      <c r="I114" s="422">
        <f>SUM(I115:I117)</f>
        <v>0</v>
      </c>
      <c r="J114" s="496">
        <f>I114/H114</f>
        <v>0</v>
      </c>
      <c r="K114" s="431">
        <f>SUM(K115:K117)</f>
        <v>0</v>
      </c>
      <c r="L114" s="420">
        <f>SUM(L115:L117)</f>
        <v>0</v>
      </c>
    </row>
    <row r="115" spans="1:12" ht="15.75">
      <c r="A115" s="524"/>
      <c r="B115" s="475">
        <v>1</v>
      </c>
      <c r="C115" s="237" t="s">
        <v>61</v>
      </c>
      <c r="D115" s="1106"/>
      <c r="E115" s="440"/>
      <c r="F115" s="425"/>
      <c r="G115" s="425"/>
      <c r="H115" s="432">
        <f t="shared" si="6"/>
        <v>0</v>
      </c>
      <c r="I115" s="335"/>
      <c r="J115" s="1434"/>
      <c r="K115" s="653"/>
      <c r="L115" s="647"/>
    </row>
    <row r="116" spans="1:12" ht="15.75">
      <c r="A116" s="423"/>
      <c r="B116" s="424">
        <v>2</v>
      </c>
      <c r="C116" s="339" t="s">
        <v>30</v>
      </c>
      <c r="D116" s="1105"/>
      <c r="E116" s="334"/>
      <c r="F116" s="433"/>
      <c r="G116" s="433"/>
      <c r="H116" s="428">
        <f t="shared" ref="H116:H148" si="8">SUM(F116:G116)</f>
        <v>0</v>
      </c>
      <c r="I116" s="260"/>
      <c r="J116" s="1432"/>
      <c r="K116" s="644"/>
      <c r="L116" s="259"/>
    </row>
    <row r="117" spans="1:12" ht="16.5" thickBot="1">
      <c r="A117" s="459"/>
      <c r="B117" s="460">
        <v>3</v>
      </c>
      <c r="C117" s="461" t="s">
        <v>63</v>
      </c>
      <c r="D117" s="1110">
        <v>7000</v>
      </c>
      <c r="E117" s="462">
        <v>11000</v>
      </c>
      <c r="F117" s="446">
        <v>12500</v>
      </c>
      <c r="G117" s="446"/>
      <c r="H117" s="447">
        <f t="shared" si="8"/>
        <v>12500</v>
      </c>
      <c r="I117" s="555"/>
      <c r="J117" s="1436">
        <f>I117/H117</f>
        <v>0</v>
      </c>
      <c r="K117" s="1425"/>
      <c r="L117" s="482"/>
    </row>
    <row r="118" spans="1:12" ht="16.5" thickBot="1">
      <c r="A118" s="417"/>
      <c r="B118" s="418"/>
      <c r="C118" s="419" t="s">
        <v>300</v>
      </c>
      <c r="D118" s="1104">
        <f>SUM(D119:D121)</f>
        <v>2000</v>
      </c>
      <c r="E118" s="420">
        <f>SUM(E119:E121)</f>
        <v>1000</v>
      </c>
      <c r="F118" s="421">
        <f>SUM(F119:F121)</f>
        <v>1000</v>
      </c>
      <c r="G118" s="421">
        <f>SUM(G119:G121)</f>
        <v>0</v>
      </c>
      <c r="H118" s="430">
        <f t="shared" si="8"/>
        <v>1000</v>
      </c>
      <c r="I118" s="422">
        <f>SUM(I119:I121)</f>
        <v>0</v>
      </c>
      <c r="J118" s="496">
        <f>I118/H118</f>
        <v>0</v>
      </c>
      <c r="K118" s="431">
        <f>SUM(K119:K121)</f>
        <v>0</v>
      </c>
      <c r="L118" s="420">
        <f>SUM(L119:L121)</f>
        <v>0</v>
      </c>
    </row>
    <row r="119" spans="1:12" ht="15.75">
      <c r="A119" s="524"/>
      <c r="B119" s="475">
        <v>1</v>
      </c>
      <c r="C119" s="237" t="s">
        <v>61</v>
      </c>
      <c r="D119" s="1106"/>
      <c r="E119" s="440"/>
      <c r="F119" s="425"/>
      <c r="G119" s="425"/>
      <c r="H119" s="432">
        <f t="shared" si="8"/>
        <v>0</v>
      </c>
      <c r="I119" s="335"/>
      <c r="J119" s="1434"/>
      <c r="K119" s="653"/>
      <c r="L119" s="647"/>
    </row>
    <row r="120" spans="1:12" ht="15.75">
      <c r="A120" s="423"/>
      <c r="B120" s="424">
        <v>2</v>
      </c>
      <c r="C120" s="339" t="s">
        <v>30</v>
      </c>
      <c r="D120" s="1105"/>
      <c r="E120" s="334"/>
      <c r="F120" s="433"/>
      <c r="G120" s="433"/>
      <c r="H120" s="428">
        <f t="shared" si="8"/>
        <v>0</v>
      </c>
      <c r="I120" s="260"/>
      <c r="J120" s="1432"/>
      <c r="K120" s="644"/>
      <c r="L120" s="259"/>
    </row>
    <row r="121" spans="1:12" ht="16.5" thickBot="1">
      <c r="A121" s="442"/>
      <c r="B121" s="443">
        <v>3</v>
      </c>
      <c r="C121" s="444" t="s">
        <v>63</v>
      </c>
      <c r="D121" s="1107">
        <v>2000</v>
      </c>
      <c r="E121" s="445">
        <v>1000</v>
      </c>
      <c r="F121" s="341">
        <v>1000</v>
      </c>
      <c r="G121" s="341"/>
      <c r="H121" s="340">
        <f t="shared" si="8"/>
        <v>1000</v>
      </c>
      <c r="I121" s="240"/>
      <c r="J121" s="1433">
        <f>I121/H121</f>
        <v>0</v>
      </c>
      <c r="K121" s="1127"/>
      <c r="L121" s="239"/>
    </row>
    <row r="122" spans="1:12" ht="16.5" thickBot="1">
      <c r="A122" s="417"/>
      <c r="B122" s="418"/>
      <c r="C122" s="419" t="s">
        <v>523</v>
      </c>
      <c r="D122" s="1104">
        <f>SUM(D123:D125)</f>
        <v>25000</v>
      </c>
      <c r="E122" s="420">
        <f>SUM(E123:E125)</f>
        <v>43000</v>
      </c>
      <c r="F122" s="421">
        <f>SUM(F123:F125)</f>
        <v>47000</v>
      </c>
      <c r="G122" s="421">
        <f>SUM(G123:G125)</f>
        <v>0</v>
      </c>
      <c r="H122" s="430">
        <f t="shared" si="8"/>
        <v>47000</v>
      </c>
      <c r="I122" s="422">
        <f>SUM(I123:I125)</f>
        <v>0</v>
      </c>
      <c r="J122" s="496">
        <f>I122/H122</f>
        <v>0</v>
      </c>
      <c r="K122" s="431">
        <f>SUM(K123:K125)</f>
        <v>0</v>
      </c>
      <c r="L122" s="420">
        <f>SUM(L123:L125)</f>
        <v>0</v>
      </c>
    </row>
    <row r="123" spans="1:12" ht="15.75">
      <c r="A123" s="524"/>
      <c r="B123" s="475">
        <v>1</v>
      </c>
      <c r="C123" s="237" t="s">
        <v>61</v>
      </c>
      <c r="D123" s="1106"/>
      <c r="E123" s="440"/>
      <c r="F123" s="425"/>
      <c r="G123" s="425"/>
      <c r="H123" s="432">
        <f t="shared" si="8"/>
        <v>0</v>
      </c>
      <c r="I123" s="335"/>
      <c r="J123" s="1434"/>
      <c r="K123" s="653"/>
      <c r="L123" s="647"/>
    </row>
    <row r="124" spans="1:12" ht="15.75">
      <c r="A124" s="423"/>
      <c r="B124" s="424">
        <v>2</v>
      </c>
      <c r="C124" s="339" t="s">
        <v>30</v>
      </c>
      <c r="D124" s="1105"/>
      <c r="E124" s="334"/>
      <c r="F124" s="433"/>
      <c r="G124" s="433"/>
      <c r="H124" s="428">
        <f t="shared" si="8"/>
        <v>0</v>
      </c>
      <c r="I124" s="260"/>
      <c r="J124" s="1432"/>
      <c r="K124" s="644"/>
      <c r="L124" s="259"/>
    </row>
    <row r="125" spans="1:12" ht="16.5" thickBot="1">
      <c r="A125" s="423"/>
      <c r="B125" s="424">
        <v>3</v>
      </c>
      <c r="C125" s="339" t="s">
        <v>63</v>
      </c>
      <c r="D125" s="1105">
        <v>25000</v>
      </c>
      <c r="E125" s="334">
        <v>43000</v>
      </c>
      <c r="F125" s="341">
        <v>47000</v>
      </c>
      <c r="G125" s="341"/>
      <c r="H125" s="340">
        <f t="shared" si="8"/>
        <v>47000</v>
      </c>
      <c r="I125" s="240"/>
      <c r="J125" s="1433">
        <f>I125/H125</f>
        <v>0</v>
      </c>
      <c r="K125" s="555"/>
      <c r="L125" s="482"/>
    </row>
    <row r="126" spans="1:12" ht="16.5" thickBot="1">
      <c r="A126" s="417"/>
      <c r="B126" s="418"/>
      <c r="C126" s="1693" t="s">
        <v>1049</v>
      </c>
      <c r="D126" s="1104">
        <f>SUM(D127:D129)</f>
        <v>0</v>
      </c>
      <c r="E126" s="420">
        <f>SUM(E127:E129)</f>
        <v>0</v>
      </c>
      <c r="F126" s="421">
        <f>SUM(F127:F130)</f>
        <v>2112</v>
      </c>
      <c r="G126" s="421">
        <f>SUM(G127:G130)</f>
        <v>0</v>
      </c>
      <c r="H126" s="430">
        <f t="shared" si="8"/>
        <v>2112</v>
      </c>
      <c r="I126" s="422">
        <f>SUM(I127:I129)</f>
        <v>0</v>
      </c>
      <c r="J126" s="496">
        <f>I126/H126</f>
        <v>0</v>
      </c>
      <c r="K126" s="355"/>
      <c r="L126" s="356"/>
    </row>
    <row r="127" spans="1:12" ht="15.75">
      <c r="A127" s="423"/>
      <c r="B127" s="424">
        <v>1</v>
      </c>
      <c r="C127" s="470" t="s">
        <v>61</v>
      </c>
      <c r="D127" s="1106"/>
      <c r="E127" s="334"/>
      <c r="F127" s="425"/>
      <c r="G127" s="425"/>
      <c r="H127" s="432">
        <f t="shared" si="8"/>
        <v>0</v>
      </c>
      <c r="I127" s="335"/>
      <c r="J127" s="1434"/>
      <c r="K127" s="653"/>
      <c r="L127" s="647"/>
    </row>
    <row r="128" spans="1:12" ht="15.75">
      <c r="A128" s="423"/>
      <c r="B128" s="424">
        <v>2</v>
      </c>
      <c r="C128" s="339" t="s">
        <v>30</v>
      </c>
      <c r="D128" s="1105"/>
      <c r="E128" s="334"/>
      <c r="F128" s="433"/>
      <c r="G128" s="433"/>
      <c r="H128" s="428">
        <f t="shared" si="8"/>
        <v>0</v>
      </c>
      <c r="I128" s="260"/>
      <c r="J128" s="1432"/>
      <c r="K128" s="644"/>
      <c r="L128" s="259"/>
    </row>
    <row r="129" spans="1:12" ht="15.75">
      <c r="A129" s="423"/>
      <c r="B129" s="424">
        <v>3</v>
      </c>
      <c r="C129" s="339" t="s">
        <v>63</v>
      </c>
      <c r="D129" s="1105"/>
      <c r="E129" s="334"/>
      <c r="F129" s="433">
        <v>2112</v>
      </c>
      <c r="G129" s="433"/>
      <c r="H129" s="428">
        <f t="shared" si="8"/>
        <v>2112</v>
      </c>
      <c r="I129" s="240"/>
      <c r="J129" s="1433">
        <f>I129/H129</f>
        <v>0</v>
      </c>
      <c r="K129" s="644"/>
      <c r="L129" s="259"/>
    </row>
    <row r="130" spans="1:12" ht="16.5" thickBot="1">
      <c r="A130" s="435"/>
      <c r="B130" s="436">
        <v>4</v>
      </c>
      <c r="C130" s="444" t="s">
        <v>712</v>
      </c>
      <c r="D130" s="1088"/>
      <c r="E130" s="437"/>
      <c r="F130" s="438"/>
      <c r="G130" s="438"/>
      <c r="H130" s="441">
        <f t="shared" si="8"/>
        <v>0</v>
      </c>
      <c r="I130" s="439"/>
      <c r="J130" s="1435"/>
      <c r="K130" s="1127"/>
      <c r="L130" s="239"/>
    </row>
    <row r="131" spans="1:12" ht="16.5" thickBot="1">
      <c r="A131" s="417"/>
      <c r="B131" s="418"/>
      <c r="C131" s="419" t="s">
        <v>385</v>
      </c>
      <c r="D131" s="1104">
        <f>SUM(D132:D134)</f>
        <v>9000</v>
      </c>
      <c r="E131" s="420">
        <f>SUM(E132:E135)</f>
        <v>35000</v>
      </c>
      <c r="F131" s="421">
        <f>SUM(F132:F135)</f>
        <v>20600</v>
      </c>
      <c r="G131" s="421">
        <f>SUM(G132:G134)</f>
        <v>0</v>
      </c>
      <c r="H131" s="430">
        <f t="shared" si="8"/>
        <v>20600</v>
      </c>
      <c r="I131" s="422">
        <f>SUM(I132:I135)</f>
        <v>0</v>
      </c>
      <c r="J131" s="496">
        <f>I131/H131</f>
        <v>0</v>
      </c>
      <c r="K131" s="431">
        <f>SUM(K132:K135)</f>
        <v>0</v>
      </c>
      <c r="L131" s="420">
        <f>SUM(L132:L135)</f>
        <v>0</v>
      </c>
    </row>
    <row r="132" spans="1:12" ht="15.75">
      <c r="A132" s="524"/>
      <c r="B132" s="475">
        <v>1</v>
      </c>
      <c r="C132" s="237" t="s">
        <v>61</v>
      </c>
      <c r="D132" s="1106"/>
      <c r="E132" s="440"/>
      <c r="F132" s="425"/>
      <c r="G132" s="425"/>
      <c r="H132" s="432">
        <f t="shared" si="8"/>
        <v>0</v>
      </c>
      <c r="I132" s="335"/>
      <c r="J132" s="1434"/>
      <c r="K132" s="653"/>
      <c r="L132" s="647"/>
    </row>
    <row r="133" spans="1:12" ht="15.75">
      <c r="A133" s="423"/>
      <c r="B133" s="424">
        <v>2</v>
      </c>
      <c r="C133" s="339" t="s">
        <v>30</v>
      </c>
      <c r="D133" s="1105"/>
      <c r="E133" s="334"/>
      <c r="F133" s="433"/>
      <c r="G133" s="433"/>
      <c r="H133" s="428">
        <f t="shared" si="8"/>
        <v>0</v>
      </c>
      <c r="I133" s="260"/>
      <c r="J133" s="1432"/>
      <c r="K133" s="644"/>
      <c r="L133" s="259"/>
    </row>
    <row r="134" spans="1:12" ht="15.75">
      <c r="A134" s="423"/>
      <c r="B134" s="424">
        <v>3</v>
      </c>
      <c r="C134" s="339" t="s">
        <v>402</v>
      </c>
      <c r="D134" s="1105">
        <v>9000</v>
      </c>
      <c r="E134" s="334">
        <v>35000</v>
      </c>
      <c r="F134" s="433">
        <v>20600</v>
      </c>
      <c r="G134" s="428"/>
      <c r="H134" s="428">
        <f t="shared" si="8"/>
        <v>20600</v>
      </c>
      <c r="I134" s="260"/>
      <c r="J134" s="1432">
        <f>I134/H134</f>
        <v>0</v>
      </c>
      <c r="K134" s="644"/>
      <c r="L134" s="259"/>
    </row>
    <row r="135" spans="1:12" ht="16.5" thickBot="1">
      <c r="A135" s="435"/>
      <c r="B135" s="460">
        <v>4</v>
      </c>
      <c r="C135" s="339" t="s">
        <v>712</v>
      </c>
      <c r="D135" s="1088"/>
      <c r="E135" s="437"/>
      <c r="F135" s="438"/>
      <c r="G135" s="438"/>
      <c r="H135" s="441">
        <f t="shared" si="8"/>
        <v>0</v>
      </c>
      <c r="I135" s="439"/>
      <c r="J135" s="1435"/>
      <c r="K135" s="555"/>
      <c r="L135" s="482"/>
    </row>
    <row r="136" spans="1:12" ht="16.5" thickBot="1">
      <c r="A136" s="417"/>
      <c r="B136" s="418"/>
      <c r="C136" s="419" t="s">
        <v>778</v>
      </c>
      <c r="D136" s="1104">
        <f>SUM(D137:D139)</f>
        <v>0</v>
      </c>
      <c r="E136" s="420">
        <f>SUM(E137:E139)</f>
        <v>3000</v>
      </c>
      <c r="F136" s="421">
        <f>SUM(F137:F139)</f>
        <v>3000</v>
      </c>
      <c r="G136" s="421">
        <f>SUM(G137:G139)</f>
        <v>0</v>
      </c>
      <c r="H136" s="430">
        <f t="shared" si="8"/>
        <v>3000</v>
      </c>
      <c r="I136" s="269">
        <f>SUM(I137:I139)</f>
        <v>0</v>
      </c>
      <c r="J136" s="1437"/>
      <c r="K136" s="355"/>
      <c r="L136" s="356"/>
    </row>
    <row r="137" spans="1:12" ht="15.75">
      <c r="A137" s="423"/>
      <c r="B137" s="424">
        <v>1</v>
      </c>
      <c r="C137" s="470" t="s">
        <v>61</v>
      </c>
      <c r="D137" s="1106"/>
      <c r="E137" s="334"/>
      <c r="F137" s="425"/>
      <c r="G137" s="425"/>
      <c r="H137" s="432">
        <f t="shared" si="8"/>
        <v>0</v>
      </c>
      <c r="I137" s="335"/>
      <c r="J137" s="1434"/>
      <c r="K137" s="653"/>
      <c r="L137" s="647"/>
    </row>
    <row r="138" spans="1:12" ht="15.75">
      <c r="A138" s="423"/>
      <c r="B138" s="424">
        <v>2</v>
      </c>
      <c r="C138" s="339" t="s">
        <v>30</v>
      </c>
      <c r="D138" s="1105"/>
      <c r="E138" s="334"/>
      <c r="F138" s="433"/>
      <c r="G138" s="433"/>
      <c r="H138" s="428">
        <f t="shared" si="8"/>
        <v>0</v>
      </c>
      <c r="I138" s="260"/>
      <c r="J138" s="1432"/>
      <c r="K138" s="644"/>
      <c r="L138" s="259"/>
    </row>
    <row r="139" spans="1:12" ht="16.5" thickBot="1">
      <c r="A139" s="442"/>
      <c r="B139" s="443">
        <v>3</v>
      </c>
      <c r="C139" s="444" t="s">
        <v>63</v>
      </c>
      <c r="D139" s="1107"/>
      <c r="E139" s="445">
        <v>3000</v>
      </c>
      <c r="F139" s="341">
        <v>3000</v>
      </c>
      <c r="G139" s="341"/>
      <c r="H139" s="340">
        <f t="shared" si="8"/>
        <v>3000</v>
      </c>
      <c r="I139" s="240"/>
      <c r="J139" s="1433"/>
      <c r="K139" s="555"/>
      <c r="L139" s="482"/>
    </row>
    <row r="140" spans="1:12" ht="16.5" thickBot="1">
      <c r="A140" s="448"/>
      <c r="B140" s="418"/>
      <c r="C140" s="419" t="s">
        <v>955</v>
      </c>
      <c r="D140" s="1104"/>
      <c r="E140" s="420">
        <f>SUM(E141:E143)</f>
        <v>100</v>
      </c>
      <c r="F140" s="421">
        <f>SUM(F141:F144)</f>
        <v>100</v>
      </c>
      <c r="G140" s="421">
        <f>SUM(G141:G144)</f>
        <v>0</v>
      </c>
      <c r="H140" s="430">
        <f t="shared" si="8"/>
        <v>100</v>
      </c>
      <c r="I140" s="422">
        <f>SUM(I141:I143)</f>
        <v>0</v>
      </c>
      <c r="J140" s="496">
        <f>I140/H140</f>
        <v>0</v>
      </c>
      <c r="K140" s="355"/>
      <c r="L140" s="356"/>
    </row>
    <row r="141" spans="1:12" ht="15.75">
      <c r="A141" s="524"/>
      <c r="B141" s="475">
        <v>1</v>
      </c>
      <c r="C141" s="237" t="s">
        <v>61</v>
      </c>
      <c r="D141" s="1106"/>
      <c r="E141" s="440"/>
      <c r="F141" s="425"/>
      <c r="G141" s="425"/>
      <c r="H141" s="432">
        <f t="shared" si="8"/>
        <v>0</v>
      </c>
      <c r="I141" s="335"/>
      <c r="J141" s="1434"/>
      <c r="K141" s="653"/>
      <c r="L141" s="647"/>
    </row>
    <row r="142" spans="1:12" ht="15.75">
      <c r="A142" s="423"/>
      <c r="B142" s="424">
        <v>2</v>
      </c>
      <c r="C142" s="339" t="s">
        <v>605</v>
      </c>
      <c r="D142" s="1105"/>
      <c r="E142" s="334"/>
      <c r="F142" s="433"/>
      <c r="G142" s="433"/>
      <c r="H142" s="428">
        <f t="shared" si="8"/>
        <v>0</v>
      </c>
      <c r="I142" s="260"/>
      <c r="J142" s="1432"/>
      <c r="K142" s="644"/>
      <c r="L142" s="259"/>
    </row>
    <row r="143" spans="1:12" ht="15.75">
      <c r="A143" s="423"/>
      <c r="B143" s="424">
        <v>3</v>
      </c>
      <c r="C143" s="339" t="s">
        <v>63</v>
      </c>
      <c r="D143" s="1105"/>
      <c r="E143" s="334">
        <v>100</v>
      </c>
      <c r="F143" s="433">
        <v>100</v>
      </c>
      <c r="G143" s="433"/>
      <c r="H143" s="428">
        <f t="shared" si="8"/>
        <v>100</v>
      </c>
      <c r="I143" s="260"/>
      <c r="J143" s="1432">
        <f>I143/H143</f>
        <v>0</v>
      </c>
      <c r="K143" s="260"/>
      <c r="L143" s="259"/>
    </row>
    <row r="144" spans="1:12" ht="16.5" thickBot="1">
      <c r="A144" s="435"/>
      <c r="B144" s="436">
        <v>4</v>
      </c>
      <c r="C144" s="353" t="s">
        <v>711</v>
      </c>
      <c r="D144" s="1088"/>
      <c r="E144" s="437"/>
      <c r="F144" s="438"/>
      <c r="G144" s="438"/>
      <c r="H144" s="428">
        <f t="shared" si="8"/>
        <v>0</v>
      </c>
      <c r="I144" s="439"/>
      <c r="J144" s="1435"/>
      <c r="K144" s="556"/>
      <c r="L144" s="1411"/>
    </row>
    <row r="145" spans="1:12" ht="16.5" thickBot="1">
      <c r="A145" s="448"/>
      <c r="B145" s="418"/>
      <c r="C145" s="419" t="s">
        <v>946</v>
      </c>
      <c r="D145" s="1104">
        <f>SUM(D146:D148)</f>
        <v>0</v>
      </c>
      <c r="E145" s="420">
        <f>SUM(E146:E148)</f>
        <v>100</v>
      </c>
      <c r="F145" s="421">
        <f>SUM(F146:F148)</f>
        <v>100</v>
      </c>
      <c r="G145" s="421">
        <f>SUM(G146:G148)</f>
        <v>0</v>
      </c>
      <c r="H145" s="430">
        <f t="shared" si="8"/>
        <v>100</v>
      </c>
      <c r="I145" s="269">
        <f>SUM(I146:I148)</f>
        <v>0</v>
      </c>
      <c r="J145" s="1437">
        <f>I145/H145</f>
        <v>0</v>
      </c>
      <c r="K145" s="355"/>
      <c r="L145" s="356"/>
    </row>
    <row r="146" spans="1:12" ht="15.75">
      <c r="A146" s="524"/>
      <c r="B146" s="475">
        <v>1</v>
      </c>
      <c r="C146" s="237" t="s">
        <v>61</v>
      </c>
      <c r="D146" s="1106"/>
      <c r="E146" s="440"/>
      <c r="F146" s="425"/>
      <c r="G146" s="425"/>
      <c r="H146" s="432">
        <f t="shared" si="8"/>
        <v>0</v>
      </c>
      <c r="I146" s="335"/>
      <c r="J146" s="1434"/>
      <c r="K146" s="653"/>
      <c r="L146" s="647"/>
    </row>
    <row r="147" spans="1:12" ht="15.75">
      <c r="A147" s="423"/>
      <c r="B147" s="424">
        <v>2</v>
      </c>
      <c r="C147" s="339" t="s">
        <v>30</v>
      </c>
      <c r="D147" s="1105"/>
      <c r="E147" s="334"/>
      <c r="F147" s="433"/>
      <c r="G147" s="433"/>
      <c r="H147" s="428">
        <f t="shared" si="8"/>
        <v>0</v>
      </c>
      <c r="I147" s="260"/>
      <c r="J147" s="1432"/>
      <c r="K147" s="644"/>
      <c r="L147" s="259"/>
    </row>
    <row r="148" spans="1:12" ht="16.5" thickBot="1">
      <c r="A148" s="442"/>
      <c r="B148" s="443">
        <v>3</v>
      </c>
      <c r="C148" s="444" t="s">
        <v>63</v>
      </c>
      <c r="D148" s="1107"/>
      <c r="E148" s="445">
        <v>100</v>
      </c>
      <c r="F148" s="341">
        <v>100</v>
      </c>
      <c r="G148" s="341"/>
      <c r="H148" s="340">
        <f t="shared" si="8"/>
        <v>100</v>
      </c>
      <c r="I148" s="240"/>
      <c r="J148" s="1433"/>
      <c r="K148" s="1127"/>
      <c r="L148" s="239"/>
    </row>
    <row r="149" spans="1:12" ht="16.5" hidden="1" thickBot="1">
      <c r="A149" s="448"/>
      <c r="B149" s="449"/>
      <c r="C149" s="450"/>
      <c r="D149" s="1108"/>
      <c r="E149" s="451"/>
      <c r="F149" s="452"/>
      <c r="G149" s="552"/>
      <c r="H149" s="553"/>
      <c r="I149" s="346"/>
      <c r="J149" s="1437"/>
      <c r="K149" s="346"/>
      <c r="L149" s="356"/>
    </row>
    <row r="150" spans="1:12" ht="16.5" thickBot="1">
      <c r="A150" s="448"/>
      <c r="B150" s="418"/>
      <c r="C150" s="419" t="s">
        <v>140</v>
      </c>
      <c r="D150" s="1104">
        <f>SUM(D151:D153)</f>
        <v>1500</v>
      </c>
      <c r="E150" s="420">
        <f>SUM(E151:E153)</f>
        <v>2500</v>
      </c>
      <c r="F150" s="421">
        <f>SUM(F151:F153)</f>
        <v>2500</v>
      </c>
      <c r="G150" s="421">
        <f>SUM(G151:G153)</f>
        <v>0</v>
      </c>
      <c r="H150" s="430">
        <f t="shared" ref="H150:H162" si="9">SUM(F150:G150)</f>
        <v>2500</v>
      </c>
      <c r="I150" s="422">
        <f>SUM(I151:I153)</f>
        <v>0</v>
      </c>
      <c r="J150" s="496">
        <f>I150/H150</f>
        <v>0</v>
      </c>
      <c r="K150" s="431">
        <f>SUM(K151:K153)</f>
        <v>0</v>
      </c>
      <c r="L150" s="420">
        <f>SUM(L151:L153)</f>
        <v>0</v>
      </c>
    </row>
    <row r="151" spans="1:12" ht="15.75">
      <c r="A151" s="524"/>
      <c r="B151" s="475">
        <v>1</v>
      </c>
      <c r="C151" s="237" t="s">
        <v>61</v>
      </c>
      <c r="D151" s="1106"/>
      <c r="E151" s="440"/>
      <c r="F151" s="425"/>
      <c r="G151" s="425"/>
      <c r="H151" s="432">
        <f t="shared" si="9"/>
        <v>0</v>
      </c>
      <c r="I151" s="335"/>
      <c r="J151" s="1434"/>
      <c r="K151" s="653"/>
      <c r="L151" s="647"/>
    </row>
    <row r="152" spans="1:12" ht="15.75">
      <c r="A152" s="423"/>
      <c r="B152" s="424">
        <v>2</v>
      </c>
      <c r="C152" s="339" t="s">
        <v>30</v>
      </c>
      <c r="D152" s="1105"/>
      <c r="E152" s="334"/>
      <c r="F152" s="433"/>
      <c r="G152" s="433"/>
      <c r="H152" s="428">
        <f t="shared" si="9"/>
        <v>0</v>
      </c>
      <c r="I152" s="260"/>
      <c r="J152" s="1432"/>
      <c r="K152" s="644"/>
      <c r="L152" s="259"/>
    </row>
    <row r="153" spans="1:12" ht="16.5" thickBot="1">
      <c r="A153" s="442"/>
      <c r="B153" s="443">
        <v>3</v>
      </c>
      <c r="C153" s="444" t="s">
        <v>63</v>
      </c>
      <c r="D153" s="1107">
        <v>1500</v>
      </c>
      <c r="E153" s="445">
        <v>2500</v>
      </c>
      <c r="F153" s="341">
        <v>2500</v>
      </c>
      <c r="G153" s="341"/>
      <c r="H153" s="340">
        <f t="shared" si="9"/>
        <v>2500</v>
      </c>
      <c r="I153" s="240"/>
      <c r="J153" s="1433">
        <f>I153/H153</f>
        <v>0</v>
      </c>
      <c r="K153" s="1127"/>
      <c r="L153" s="239"/>
    </row>
    <row r="154" spans="1:12" ht="16.5" thickBot="1">
      <c r="A154" s="448"/>
      <c r="B154" s="449"/>
      <c r="C154" s="523" t="s">
        <v>126</v>
      </c>
      <c r="D154" s="1116">
        <f>SUM(D155:D157)</f>
        <v>0</v>
      </c>
      <c r="E154" s="420">
        <f>SUM(E155:E157)</f>
        <v>7000</v>
      </c>
      <c r="F154" s="421">
        <f>SUM(F155:F157)</f>
        <v>7000</v>
      </c>
      <c r="G154" s="421">
        <f>SUM(G155:G157)</f>
        <v>350</v>
      </c>
      <c r="H154" s="430">
        <f t="shared" si="9"/>
        <v>7350</v>
      </c>
      <c r="I154" s="422">
        <f>SUM(I155:I157)</f>
        <v>0</v>
      </c>
      <c r="J154" s="496">
        <f>I154/H154</f>
        <v>0</v>
      </c>
      <c r="K154" s="431">
        <f>SUM(K155:K157)</f>
        <v>0</v>
      </c>
      <c r="L154" s="420">
        <f>SUM(L155:L157)</f>
        <v>0</v>
      </c>
    </row>
    <row r="155" spans="1:12" ht="15.75">
      <c r="A155" s="524"/>
      <c r="B155" s="475">
        <v>1</v>
      </c>
      <c r="C155" s="237" t="s">
        <v>61</v>
      </c>
      <c r="D155" s="1088"/>
      <c r="E155" s="437"/>
      <c r="F155" s="425"/>
      <c r="G155" s="425"/>
      <c r="H155" s="432">
        <f t="shared" si="9"/>
        <v>0</v>
      </c>
      <c r="I155" s="335"/>
      <c r="J155" s="1434"/>
      <c r="K155" s="1427"/>
      <c r="L155" s="1300"/>
    </row>
    <row r="156" spans="1:12" ht="15.75">
      <c r="A156" s="423"/>
      <c r="B156" s="424">
        <v>2</v>
      </c>
      <c r="C156" s="339" t="s">
        <v>30</v>
      </c>
      <c r="D156" s="1105"/>
      <c r="E156" s="334"/>
      <c r="F156" s="433"/>
      <c r="G156" s="433"/>
      <c r="H156" s="428">
        <f t="shared" si="9"/>
        <v>0</v>
      </c>
      <c r="I156" s="260"/>
      <c r="J156" s="1432"/>
      <c r="K156" s="644"/>
      <c r="L156" s="259"/>
    </row>
    <row r="157" spans="1:12" ht="16.5" thickBot="1">
      <c r="A157" s="459"/>
      <c r="B157" s="460">
        <v>3</v>
      </c>
      <c r="C157" s="461" t="s">
        <v>63</v>
      </c>
      <c r="D157" s="1110"/>
      <c r="E157" s="462">
        <v>7000</v>
      </c>
      <c r="F157" s="446">
        <v>7000</v>
      </c>
      <c r="G157" s="446">
        <v>350</v>
      </c>
      <c r="H157" s="447">
        <f t="shared" si="9"/>
        <v>7350</v>
      </c>
      <c r="I157" s="555"/>
      <c r="J157" s="1436">
        <f>I157/H157</f>
        <v>0</v>
      </c>
      <c r="K157" s="1425"/>
      <c r="L157" s="482"/>
    </row>
    <row r="158" spans="1:12" ht="16.5" thickBot="1">
      <c r="A158" s="448"/>
      <c r="B158" s="449"/>
      <c r="C158" s="523" t="s">
        <v>1046</v>
      </c>
      <c r="D158" s="1116"/>
      <c r="E158" s="420">
        <f>SUM(E159:E162)</f>
        <v>0</v>
      </c>
      <c r="F158" s="421">
        <f>SUM(F159:F162)</f>
        <v>500</v>
      </c>
      <c r="G158" s="421">
        <f>SUM(G159:G163)</f>
        <v>0</v>
      </c>
      <c r="H158" s="430">
        <f t="shared" si="9"/>
        <v>500</v>
      </c>
      <c r="I158" s="422">
        <f>SUM(I159:I162)</f>
        <v>0</v>
      </c>
      <c r="J158" s="496">
        <f>I158/H158</f>
        <v>0</v>
      </c>
      <c r="K158" s="653"/>
      <c r="L158" s="647"/>
    </row>
    <row r="159" spans="1:12" ht="15.75">
      <c r="A159" s="524"/>
      <c r="B159" s="469">
        <v>1</v>
      </c>
      <c r="C159" s="237" t="s">
        <v>61</v>
      </c>
      <c r="D159" s="1088"/>
      <c r="E159" s="437"/>
      <c r="F159" s="425"/>
      <c r="G159" s="425"/>
      <c r="H159" s="432">
        <f t="shared" si="9"/>
        <v>0</v>
      </c>
      <c r="I159" s="335"/>
      <c r="J159" s="1434"/>
      <c r="K159" s="644"/>
      <c r="L159" s="259"/>
    </row>
    <row r="160" spans="1:12" ht="15.75">
      <c r="A160" s="423"/>
      <c r="B160" s="424">
        <v>2</v>
      </c>
      <c r="C160" s="339" t="s">
        <v>30</v>
      </c>
      <c r="D160" s="1105"/>
      <c r="E160" s="334"/>
      <c r="F160" s="433"/>
      <c r="G160" s="433"/>
      <c r="H160" s="428">
        <f t="shared" si="9"/>
        <v>0</v>
      </c>
      <c r="I160" s="260"/>
      <c r="J160" s="1432"/>
      <c r="K160" s="644"/>
      <c r="L160" s="259"/>
    </row>
    <row r="161" spans="1:12" ht="15.75">
      <c r="A161" s="423"/>
      <c r="B161" s="424">
        <v>3</v>
      </c>
      <c r="C161" s="339" t="s">
        <v>63</v>
      </c>
      <c r="D161" s="1105"/>
      <c r="E161" s="334"/>
      <c r="F161" s="433">
        <v>500</v>
      </c>
      <c r="G161" s="433"/>
      <c r="H161" s="428">
        <f t="shared" si="9"/>
        <v>500</v>
      </c>
      <c r="I161" s="260"/>
      <c r="J161" s="1432"/>
      <c r="K161" s="644"/>
      <c r="L161" s="259"/>
    </row>
    <row r="162" spans="1:12" ht="15.75">
      <c r="A162" s="423"/>
      <c r="B162" s="424">
        <v>4</v>
      </c>
      <c r="C162" s="339" t="s">
        <v>712</v>
      </c>
      <c r="D162" s="1105"/>
      <c r="E162" s="334"/>
      <c r="F162" s="428"/>
      <c r="G162" s="433"/>
      <c r="H162" s="428">
        <f t="shared" si="9"/>
        <v>0</v>
      </c>
      <c r="I162" s="259"/>
      <c r="J162" s="1432" t="e">
        <f>I162/H162</f>
        <v>#DIV/0!</v>
      </c>
      <c r="K162" s="644"/>
      <c r="L162" s="259"/>
    </row>
    <row r="163" spans="1:12" ht="16.5" thickBot="1">
      <c r="A163" s="435"/>
      <c r="B163" s="1652">
        <v>5</v>
      </c>
      <c r="C163" s="461" t="s">
        <v>711</v>
      </c>
      <c r="D163" s="991"/>
      <c r="E163" s="108"/>
      <c r="F163" s="485"/>
      <c r="G163" s="1532"/>
      <c r="H163" s="485"/>
      <c r="I163" s="556"/>
      <c r="J163" s="1442"/>
      <c r="K163" s="766"/>
      <c r="L163" s="1411"/>
    </row>
    <row r="164" spans="1:12" ht="16.5" thickBot="1">
      <c r="A164" s="563"/>
      <c r="B164" s="1649"/>
      <c r="C164" s="466"/>
      <c r="D164" s="466"/>
      <c r="E164" s="1650"/>
      <c r="F164" s="1651"/>
      <c r="G164" s="463"/>
      <c r="H164" s="441"/>
      <c r="I164" s="439"/>
      <c r="J164" s="1435"/>
      <c r="L164" s="526"/>
    </row>
    <row r="165" spans="1:12" ht="16.5" thickBot="1">
      <c r="A165" s="448"/>
      <c r="B165" s="449"/>
      <c r="C165" s="523" t="s">
        <v>257</v>
      </c>
      <c r="D165" s="1116">
        <f>SUM(D166:D168)</f>
        <v>0</v>
      </c>
      <c r="E165" s="420">
        <f>SUM(E166:E169)</f>
        <v>5000</v>
      </c>
      <c r="F165" s="421">
        <f>SUM(F166:F169)</f>
        <v>10600</v>
      </c>
      <c r="G165" s="421">
        <f>SUM(G166:G169)</f>
        <v>0</v>
      </c>
      <c r="H165" s="430">
        <f t="shared" ref="H165:H178" si="10">SUM(F165:G165)</f>
        <v>10600</v>
      </c>
      <c r="I165" s="422">
        <f>SUM(I166:I168)</f>
        <v>0</v>
      </c>
      <c r="J165" s="496"/>
      <c r="K165" s="431">
        <f>SUM(K166:K169)</f>
        <v>0</v>
      </c>
      <c r="L165" s="420">
        <f>SUM(L166:L169)</f>
        <v>0</v>
      </c>
    </row>
    <row r="166" spans="1:12" ht="15.75">
      <c r="A166" s="524"/>
      <c r="B166" s="475">
        <v>1</v>
      </c>
      <c r="C166" s="237" t="s">
        <v>61</v>
      </c>
      <c r="D166" s="1088"/>
      <c r="E166" s="437"/>
      <c r="F166" s="425">
        <v>810</v>
      </c>
      <c r="G166" s="425"/>
      <c r="H166" s="432">
        <f t="shared" si="10"/>
        <v>810</v>
      </c>
      <c r="I166" s="335"/>
      <c r="J166" s="1434"/>
      <c r="K166" s="653"/>
      <c r="L166" s="647"/>
    </row>
    <row r="167" spans="1:12" ht="15.75">
      <c r="A167" s="423"/>
      <c r="B167" s="424">
        <v>2</v>
      </c>
      <c r="C167" s="339" t="s">
        <v>30</v>
      </c>
      <c r="D167" s="1105"/>
      <c r="E167" s="334"/>
      <c r="F167" s="433">
        <v>470</v>
      </c>
      <c r="G167" s="433"/>
      <c r="H167" s="428">
        <f t="shared" si="10"/>
        <v>470</v>
      </c>
      <c r="I167" s="260"/>
      <c r="J167" s="1432"/>
      <c r="K167" s="644"/>
      <c r="L167" s="259"/>
    </row>
    <row r="168" spans="1:12" ht="15.75">
      <c r="A168" s="423"/>
      <c r="B168" s="424">
        <v>3</v>
      </c>
      <c r="C168" s="339" t="s">
        <v>63</v>
      </c>
      <c r="D168" s="1105"/>
      <c r="E168" s="334">
        <v>5000</v>
      </c>
      <c r="F168" s="428">
        <v>9320</v>
      </c>
      <c r="G168" s="428"/>
      <c r="H168" s="340">
        <f t="shared" si="10"/>
        <v>9320</v>
      </c>
      <c r="I168" s="260"/>
      <c r="J168" s="1432"/>
      <c r="K168" s="644"/>
      <c r="L168" s="259"/>
    </row>
    <row r="169" spans="1:12" ht="16.5" thickBot="1">
      <c r="A169" s="459"/>
      <c r="B169" s="460">
        <v>4</v>
      </c>
      <c r="C169" s="461" t="s">
        <v>712</v>
      </c>
      <c r="D169" s="1110"/>
      <c r="E169" s="462"/>
      <c r="F169" s="446"/>
      <c r="G169" s="446"/>
      <c r="H169" s="447">
        <f t="shared" si="10"/>
        <v>0</v>
      </c>
      <c r="I169" s="555"/>
      <c r="J169" s="1436"/>
      <c r="K169" s="1425"/>
      <c r="L169" s="482"/>
    </row>
    <row r="170" spans="1:12" ht="16.5" hidden="1" thickBot="1">
      <c r="A170" s="448"/>
      <c r="B170" s="449"/>
      <c r="C170" s="523"/>
      <c r="D170" s="1116">
        <f>SUM(D171:D173)</f>
        <v>3000</v>
      </c>
      <c r="E170" s="420">
        <f>SUM(E171:E174)</f>
        <v>0</v>
      </c>
      <c r="F170" s="421">
        <f>SUM(F171:F174)</f>
        <v>0</v>
      </c>
      <c r="G170" s="421">
        <f>SUM(G171:G174)</f>
        <v>0</v>
      </c>
      <c r="H170" s="430">
        <f t="shared" si="10"/>
        <v>0</v>
      </c>
      <c r="I170" s="422">
        <f>SUM(I171:I174)</f>
        <v>0</v>
      </c>
      <c r="J170" s="496" t="e">
        <f>I170/H170</f>
        <v>#DIV/0!</v>
      </c>
      <c r="K170" s="431">
        <f>SUM(K171:K174)</f>
        <v>0</v>
      </c>
      <c r="L170" s="420">
        <f>SUM(L171:L174)</f>
        <v>0</v>
      </c>
    </row>
    <row r="171" spans="1:12" ht="15.75" hidden="1">
      <c r="A171" s="524"/>
      <c r="B171" s="475">
        <v>1</v>
      </c>
      <c r="C171" s="237" t="s">
        <v>61</v>
      </c>
      <c r="D171" s="1088"/>
      <c r="E171" s="437"/>
      <c r="F171" s="425"/>
      <c r="G171" s="425"/>
      <c r="H171" s="432">
        <f t="shared" si="10"/>
        <v>0</v>
      </c>
      <c r="I171" s="335"/>
      <c r="J171" s="1434"/>
      <c r="K171" s="653"/>
      <c r="L171" s="647"/>
    </row>
    <row r="172" spans="1:12" ht="15.75" hidden="1">
      <c r="A172" s="423"/>
      <c r="B172" s="424">
        <v>2</v>
      </c>
      <c r="C172" s="339" t="s">
        <v>30</v>
      </c>
      <c r="D172" s="1105"/>
      <c r="E172" s="334"/>
      <c r="F172" s="433"/>
      <c r="G172" s="433"/>
      <c r="H172" s="428">
        <f t="shared" si="10"/>
        <v>0</v>
      </c>
      <c r="I172" s="260"/>
      <c r="J172" s="1432"/>
      <c r="K172" s="644"/>
      <c r="L172" s="259"/>
    </row>
    <row r="173" spans="1:12" ht="15.75" hidden="1">
      <c r="A173" s="423"/>
      <c r="B173" s="424">
        <v>3</v>
      </c>
      <c r="C173" s="339" t="s">
        <v>63</v>
      </c>
      <c r="D173" s="1105">
        <v>3000</v>
      </c>
      <c r="E173" s="334"/>
      <c r="F173" s="433"/>
      <c r="G173" s="433"/>
      <c r="H173" s="428">
        <f t="shared" si="10"/>
        <v>0</v>
      </c>
      <c r="I173" s="260"/>
      <c r="J173" s="1432" t="e">
        <f>I173/H173</f>
        <v>#DIV/0!</v>
      </c>
      <c r="K173" s="644"/>
      <c r="L173" s="259"/>
    </row>
    <row r="174" spans="1:12" ht="16.5" hidden="1" thickBot="1">
      <c r="A174" s="459"/>
      <c r="B174" s="460">
        <v>4</v>
      </c>
      <c r="C174" s="461" t="s">
        <v>712</v>
      </c>
      <c r="D174" s="1110"/>
      <c r="E174" s="462"/>
      <c r="F174" s="446"/>
      <c r="G174" s="446"/>
      <c r="H174" s="447">
        <f t="shared" si="10"/>
        <v>0</v>
      </c>
      <c r="I174" s="240"/>
      <c r="J174" s="1433"/>
      <c r="K174" s="555"/>
      <c r="L174" s="482"/>
    </row>
    <row r="175" spans="1:12" ht="16.5" thickBot="1">
      <c r="A175" s="448"/>
      <c r="B175" s="476"/>
      <c r="C175" s="523" t="s">
        <v>220</v>
      </c>
      <c r="D175" s="1126"/>
      <c r="E175" s="457">
        <f>SUM(E176:E178)</f>
        <v>6000</v>
      </c>
      <c r="F175" s="522">
        <f>SUM(F176:F178)</f>
        <v>6000</v>
      </c>
      <c r="G175" s="522">
        <f>SUM(G176:G178)</f>
        <v>0</v>
      </c>
      <c r="H175" s="464">
        <f t="shared" si="10"/>
        <v>6000</v>
      </c>
      <c r="I175" s="422">
        <f>SUM(I176:I178)</f>
        <v>0</v>
      </c>
      <c r="J175" s="496">
        <f>I175/H175</f>
        <v>0</v>
      </c>
      <c r="K175" s="422">
        <f>SUM(K176:K178)</f>
        <v>6000</v>
      </c>
      <c r="L175" s="356"/>
    </row>
    <row r="176" spans="1:12" ht="15.75">
      <c r="A176" s="524"/>
      <c r="B176" s="475">
        <v>1</v>
      </c>
      <c r="C176" s="237" t="s">
        <v>61</v>
      </c>
      <c r="D176" s="1088"/>
      <c r="E176" s="437"/>
      <c r="F176" s="425"/>
      <c r="G176" s="425"/>
      <c r="H176" s="432">
        <f t="shared" si="10"/>
        <v>0</v>
      </c>
      <c r="I176" s="335"/>
      <c r="J176" s="1434"/>
      <c r="K176" s="653"/>
      <c r="L176" s="647"/>
    </row>
    <row r="177" spans="1:12" ht="15.75">
      <c r="A177" s="423"/>
      <c r="B177" s="424">
        <v>2</v>
      </c>
      <c r="C177" s="339" t="s">
        <v>605</v>
      </c>
      <c r="D177" s="1105"/>
      <c r="E177" s="334"/>
      <c r="F177" s="433"/>
      <c r="G177" s="433"/>
      <c r="H177" s="428">
        <f t="shared" si="10"/>
        <v>0</v>
      </c>
      <c r="I177" s="260"/>
      <c r="J177" s="1432"/>
      <c r="K177" s="644"/>
      <c r="L177" s="259"/>
    </row>
    <row r="178" spans="1:12" ht="16.5" thickBot="1">
      <c r="A178" s="459"/>
      <c r="B178" s="460">
        <v>3</v>
      </c>
      <c r="C178" s="461" t="s">
        <v>63</v>
      </c>
      <c r="D178" s="1110"/>
      <c r="E178" s="462">
        <v>6000</v>
      </c>
      <c r="F178" s="446">
        <v>6000</v>
      </c>
      <c r="G178" s="446"/>
      <c r="H178" s="447">
        <f t="shared" si="10"/>
        <v>6000</v>
      </c>
      <c r="I178" s="555"/>
      <c r="J178" s="1436">
        <f>I178/H178</f>
        <v>0</v>
      </c>
      <c r="K178" s="1425">
        <v>6000</v>
      </c>
      <c r="L178" s="482"/>
    </row>
    <row r="179" spans="1:12" ht="16.5" hidden="1" thickBot="1">
      <c r="A179" s="471"/>
      <c r="B179" s="476"/>
      <c r="C179" s="1654"/>
      <c r="D179" s="766"/>
      <c r="E179" s="488"/>
      <c r="F179" s="478"/>
      <c r="G179" s="478"/>
      <c r="H179" s="485"/>
      <c r="I179" s="556"/>
      <c r="J179" s="1442"/>
      <c r="K179" s="766"/>
      <c r="L179" s="1411"/>
    </row>
    <row r="180" spans="1:12" ht="16.5" thickBot="1">
      <c r="A180" s="448"/>
      <c r="B180" s="449"/>
      <c r="C180" s="523" t="s">
        <v>221</v>
      </c>
      <c r="D180" s="1116">
        <f>SUM(D181:D183)</f>
        <v>10000</v>
      </c>
      <c r="E180" s="420">
        <f>SUM(E181:E185)</f>
        <v>27000</v>
      </c>
      <c r="F180" s="420">
        <f>SUM(F181:F185)</f>
        <v>27000</v>
      </c>
      <c r="G180" s="421">
        <f>SUM(G181:G185)</f>
        <v>0</v>
      </c>
      <c r="H180" s="430">
        <f t="shared" ref="H180:H198" si="11">SUM(F180:G180)</f>
        <v>27000</v>
      </c>
      <c r="I180" s="422">
        <f>SUM(I181:I184)</f>
        <v>0</v>
      </c>
      <c r="J180" s="496">
        <f>I180/H180</f>
        <v>0</v>
      </c>
      <c r="K180" s="431">
        <f>SUM(K181:K184)</f>
        <v>0</v>
      </c>
      <c r="L180" s="420">
        <f>SUM(L181:L184)</f>
        <v>0</v>
      </c>
    </row>
    <row r="181" spans="1:12" ht="15.75">
      <c r="A181" s="524"/>
      <c r="B181" s="475">
        <v>1</v>
      </c>
      <c r="C181" s="237" t="s">
        <v>61</v>
      </c>
      <c r="D181" s="1088"/>
      <c r="E181" s="437"/>
      <c r="F181" s="425"/>
      <c r="G181" s="425"/>
      <c r="H181" s="432">
        <f t="shared" si="11"/>
        <v>0</v>
      </c>
      <c r="I181" s="335"/>
      <c r="J181" s="1434"/>
      <c r="K181" s="653"/>
      <c r="L181" s="647"/>
    </row>
    <row r="182" spans="1:12" ht="15.75">
      <c r="A182" s="423"/>
      <c r="B182" s="424">
        <v>2</v>
      </c>
      <c r="C182" s="339" t="s">
        <v>30</v>
      </c>
      <c r="D182" s="1105"/>
      <c r="E182" s="334"/>
      <c r="F182" s="433"/>
      <c r="G182" s="433"/>
      <c r="H182" s="428">
        <f t="shared" si="11"/>
        <v>0</v>
      </c>
      <c r="I182" s="260"/>
      <c r="J182" s="1432"/>
      <c r="K182" s="644"/>
      <c r="L182" s="259"/>
    </row>
    <row r="183" spans="1:12" ht="15.75">
      <c r="A183" s="423"/>
      <c r="B183" s="424">
        <v>3</v>
      </c>
      <c r="C183" s="339" t="s">
        <v>63</v>
      </c>
      <c r="D183" s="1105">
        <v>10000</v>
      </c>
      <c r="E183" s="334"/>
      <c r="F183" s="433">
        <v>0</v>
      </c>
      <c r="G183" s="433"/>
      <c r="H183" s="428">
        <f t="shared" si="11"/>
        <v>0</v>
      </c>
      <c r="I183" s="260"/>
      <c r="J183" s="1432" t="e">
        <f>I183/H183</f>
        <v>#DIV/0!</v>
      </c>
      <c r="K183" s="644"/>
      <c r="L183" s="259"/>
    </row>
    <row r="184" spans="1:12" ht="15.75">
      <c r="A184" s="423"/>
      <c r="B184" s="424">
        <v>4</v>
      </c>
      <c r="C184" s="339" t="s">
        <v>712</v>
      </c>
      <c r="D184" s="339"/>
      <c r="E184" s="334"/>
      <c r="F184" s="433"/>
      <c r="G184" s="433"/>
      <c r="H184" s="428">
        <f t="shared" si="11"/>
        <v>0</v>
      </c>
      <c r="I184" s="260"/>
      <c r="J184" s="1432"/>
      <c r="K184" s="260"/>
      <c r="L184" s="259"/>
    </row>
    <row r="185" spans="1:12" ht="16.5" thickBot="1">
      <c r="A185" s="459"/>
      <c r="B185" s="460">
        <v>5</v>
      </c>
      <c r="C185" s="461" t="s">
        <v>711</v>
      </c>
      <c r="D185" s="1425"/>
      <c r="E185" s="1619">
        <v>27000</v>
      </c>
      <c r="F185" s="446">
        <v>27000</v>
      </c>
      <c r="G185" s="446"/>
      <c r="H185" s="447">
        <f t="shared" si="11"/>
        <v>27000</v>
      </c>
      <c r="I185" s="555"/>
      <c r="J185" s="1436"/>
      <c r="K185" s="555"/>
      <c r="L185" s="482"/>
    </row>
    <row r="186" spans="1:12" ht="16.5" thickBot="1">
      <c r="A186" s="448"/>
      <c r="B186" s="449"/>
      <c r="C186" s="419" t="s">
        <v>949</v>
      </c>
      <c r="D186" s="1116"/>
      <c r="E186" s="557">
        <f>SUM(E187:E190)</f>
        <v>18000</v>
      </c>
      <c r="F186" s="421">
        <f>SUM(F187:F190)</f>
        <v>18000</v>
      </c>
      <c r="G186" s="421">
        <f>SUM(G187:G190)</f>
        <v>0</v>
      </c>
      <c r="H186" s="430">
        <f t="shared" si="11"/>
        <v>18000</v>
      </c>
      <c r="I186" s="269">
        <f>SUM(I187:I190)</f>
        <v>0</v>
      </c>
      <c r="J186" s="496">
        <f>I186/H186</f>
        <v>0</v>
      </c>
      <c r="K186" s="355"/>
      <c r="L186" s="356"/>
    </row>
    <row r="187" spans="1:12" ht="15.75">
      <c r="A187" s="524"/>
      <c r="B187" s="475">
        <v>1</v>
      </c>
      <c r="C187" s="237" t="s">
        <v>61</v>
      </c>
      <c r="D187" s="1088"/>
      <c r="E187" s="437"/>
      <c r="F187" s="425">
        <v>700</v>
      </c>
      <c r="G187" s="425"/>
      <c r="H187" s="432">
        <f t="shared" si="11"/>
        <v>700</v>
      </c>
      <c r="I187" s="335"/>
      <c r="J187" s="1434"/>
      <c r="K187" s="653"/>
      <c r="L187" s="647"/>
    </row>
    <row r="188" spans="1:12" ht="15.75">
      <c r="A188" s="423"/>
      <c r="B188" s="424">
        <v>2</v>
      </c>
      <c r="C188" s="339" t="s">
        <v>605</v>
      </c>
      <c r="D188" s="1105"/>
      <c r="E188" s="334"/>
      <c r="F188" s="433"/>
      <c r="G188" s="433"/>
      <c r="H188" s="428">
        <f t="shared" si="11"/>
        <v>0</v>
      </c>
      <c r="I188" s="260"/>
      <c r="J188" s="1432"/>
      <c r="K188" s="644"/>
      <c r="L188" s="259"/>
    </row>
    <row r="189" spans="1:12" ht="15.75">
      <c r="A189" s="423"/>
      <c r="B189" s="424">
        <v>3</v>
      </c>
      <c r="C189" s="339" t="s">
        <v>63</v>
      </c>
      <c r="D189" s="1105"/>
      <c r="E189" s="334">
        <v>18000</v>
      </c>
      <c r="F189" s="433">
        <v>17300</v>
      </c>
      <c r="G189" s="433"/>
      <c r="H189" s="428">
        <f t="shared" si="11"/>
        <v>17300</v>
      </c>
      <c r="I189" s="260"/>
      <c r="J189" s="1432"/>
      <c r="K189" s="644"/>
      <c r="L189" s="259"/>
    </row>
    <row r="190" spans="1:12" ht="16.5" thickBot="1">
      <c r="A190" s="459"/>
      <c r="B190" s="460">
        <v>4</v>
      </c>
      <c r="C190" s="461" t="s">
        <v>712</v>
      </c>
      <c r="D190" s="1110"/>
      <c r="E190" s="462"/>
      <c r="F190" s="446"/>
      <c r="G190" s="446"/>
      <c r="H190" s="447">
        <f t="shared" si="11"/>
        <v>0</v>
      </c>
      <c r="I190" s="555"/>
      <c r="J190" s="1436" t="e">
        <f>I190/H190</f>
        <v>#DIV/0!</v>
      </c>
      <c r="K190" s="1425"/>
      <c r="L190" s="482"/>
    </row>
    <row r="191" spans="1:12" ht="16.5" thickBot="1">
      <c r="A191" s="471"/>
      <c r="B191" s="476"/>
      <c r="C191" s="554" t="s">
        <v>1056</v>
      </c>
      <c r="D191" s="1126"/>
      <c r="E191" s="457">
        <f>SUM(E192:E194)</f>
        <v>0</v>
      </c>
      <c r="F191" s="522">
        <f>SUM(F192:F194)</f>
        <v>3580</v>
      </c>
      <c r="G191" s="522">
        <f>SUM(G192:G194)</f>
        <v>0</v>
      </c>
      <c r="H191" s="464">
        <f t="shared" si="11"/>
        <v>3580</v>
      </c>
      <c r="I191" s="458">
        <f>SUM(I192:I194)</f>
        <v>0</v>
      </c>
      <c r="J191" s="1475">
        <f>I191/H191</f>
        <v>0</v>
      </c>
      <c r="K191" s="355"/>
      <c r="L191" s="356"/>
    </row>
    <row r="192" spans="1:12" ht="15.75">
      <c r="A192" s="524"/>
      <c r="B192" s="475">
        <v>1</v>
      </c>
      <c r="C192" s="237" t="s">
        <v>61</v>
      </c>
      <c r="D192" s="1088"/>
      <c r="E192" s="437"/>
      <c r="F192" s="425"/>
      <c r="G192" s="425"/>
      <c r="H192" s="432">
        <f t="shared" si="11"/>
        <v>0</v>
      </c>
      <c r="I192" s="335"/>
      <c r="J192" s="1434"/>
      <c r="K192" s="653"/>
      <c r="L192" s="647"/>
    </row>
    <row r="193" spans="1:12" ht="15.75">
      <c r="A193" s="423"/>
      <c r="B193" s="424">
        <v>2</v>
      </c>
      <c r="C193" s="339" t="s">
        <v>605</v>
      </c>
      <c r="D193" s="1105"/>
      <c r="E193" s="334"/>
      <c r="F193" s="433"/>
      <c r="G193" s="433"/>
      <c r="H193" s="428">
        <f t="shared" si="11"/>
        <v>0</v>
      </c>
      <c r="I193" s="260"/>
      <c r="J193" s="1432"/>
      <c r="K193" s="644"/>
      <c r="L193" s="259"/>
    </row>
    <row r="194" spans="1:12" ht="16.5" thickBot="1">
      <c r="A194" s="442"/>
      <c r="B194" s="443">
        <v>3</v>
      </c>
      <c r="C194" s="444" t="s">
        <v>63</v>
      </c>
      <c r="D194" s="1107"/>
      <c r="E194" s="445"/>
      <c r="F194" s="341">
        <v>3580</v>
      </c>
      <c r="G194" s="341"/>
      <c r="H194" s="340">
        <f t="shared" si="11"/>
        <v>3580</v>
      </c>
      <c r="I194" s="240"/>
      <c r="J194" s="1433">
        <f>I194/H194</f>
        <v>0</v>
      </c>
      <c r="K194" s="1127"/>
      <c r="L194" s="239"/>
    </row>
    <row r="195" spans="1:12" ht="16.5" thickBot="1">
      <c r="A195" s="448"/>
      <c r="B195" s="449"/>
      <c r="C195" s="523" t="s">
        <v>456</v>
      </c>
      <c r="D195" s="1116">
        <f>SUM(D196:D198)</f>
        <v>7000</v>
      </c>
      <c r="E195" s="420">
        <f>SUM(E196:E199)</f>
        <v>16300</v>
      </c>
      <c r="F195" s="420">
        <f>SUM(F196:F199)</f>
        <v>16300</v>
      </c>
      <c r="G195" s="421">
        <f>SUM(G196:G198)</f>
        <v>2020</v>
      </c>
      <c r="H195" s="430">
        <f t="shared" si="11"/>
        <v>18320</v>
      </c>
      <c r="I195" s="422">
        <f>SUM(I196:I199)</f>
        <v>0</v>
      </c>
      <c r="J195" s="496">
        <f>I195/H195</f>
        <v>0</v>
      </c>
      <c r="K195" s="431">
        <f>SUM(K196:K199)</f>
        <v>0</v>
      </c>
      <c r="L195" s="420">
        <f>SUM(L196:L199)</f>
        <v>0</v>
      </c>
    </row>
    <row r="196" spans="1:12" ht="15.75">
      <c r="A196" s="524"/>
      <c r="B196" s="475">
        <v>1</v>
      </c>
      <c r="C196" s="237" t="s">
        <v>61</v>
      </c>
      <c r="D196" s="1088"/>
      <c r="E196" s="437"/>
      <c r="F196" s="425"/>
      <c r="G196" s="425"/>
      <c r="H196" s="432">
        <f t="shared" si="11"/>
        <v>0</v>
      </c>
      <c r="I196" s="335"/>
      <c r="J196" s="1434"/>
      <c r="K196" s="653"/>
      <c r="L196" s="647"/>
    </row>
    <row r="197" spans="1:12" ht="15.75">
      <c r="A197" s="423"/>
      <c r="B197" s="424">
        <v>2</v>
      </c>
      <c r="C197" s="339" t="s">
        <v>30</v>
      </c>
      <c r="D197" s="1105"/>
      <c r="E197" s="334"/>
      <c r="F197" s="433"/>
      <c r="G197" s="433"/>
      <c r="H197" s="428">
        <f t="shared" si="11"/>
        <v>0</v>
      </c>
      <c r="I197" s="260"/>
      <c r="J197" s="1432"/>
      <c r="K197" s="644"/>
      <c r="L197" s="259"/>
    </row>
    <row r="198" spans="1:12" ht="15.75">
      <c r="A198" s="423"/>
      <c r="B198" s="424">
        <v>3</v>
      </c>
      <c r="C198" s="339" t="s">
        <v>63</v>
      </c>
      <c r="D198" s="1105">
        <v>7000</v>
      </c>
      <c r="E198" s="334">
        <v>16300</v>
      </c>
      <c r="F198" s="433">
        <v>16300</v>
      </c>
      <c r="G198" s="433">
        <v>2020</v>
      </c>
      <c r="H198" s="428">
        <f t="shared" si="11"/>
        <v>18320</v>
      </c>
      <c r="I198" s="260"/>
      <c r="J198" s="1432">
        <f>I198/H198</f>
        <v>0</v>
      </c>
      <c r="K198" s="644"/>
      <c r="L198" s="259"/>
    </row>
    <row r="199" spans="1:12" ht="16.5" thickBot="1">
      <c r="A199" s="471"/>
      <c r="B199" s="476">
        <v>4</v>
      </c>
      <c r="C199" s="339" t="s">
        <v>712</v>
      </c>
      <c r="D199" s="461"/>
      <c r="E199" s="488"/>
      <c r="F199" s="478"/>
      <c r="G199" s="478"/>
      <c r="H199" s="485"/>
      <c r="I199" s="556"/>
      <c r="J199" s="1442"/>
      <c r="K199" s="1127"/>
      <c r="L199" s="239"/>
    </row>
    <row r="200" spans="1:12" ht="16.5" thickBot="1">
      <c r="A200" s="471"/>
      <c r="B200" s="476"/>
      <c r="C200" s="523" t="s">
        <v>91</v>
      </c>
      <c r="D200" s="1126"/>
      <c r="E200" s="558">
        <f>SUM(E201:E203)</f>
        <v>1487</v>
      </c>
      <c r="F200" s="559">
        <f>SUM(F201:F203)</f>
        <v>1487</v>
      </c>
      <c r="G200" s="559">
        <f>SUM(G201:G203)</f>
        <v>0</v>
      </c>
      <c r="H200" s="560">
        <f t="shared" ref="H200:H217" si="12">SUM(F200:G200)</f>
        <v>1487</v>
      </c>
      <c r="I200" s="344">
        <f>SUM(I201:I203)</f>
        <v>0</v>
      </c>
      <c r="J200" s="1442">
        <f>I200/H200</f>
        <v>0</v>
      </c>
      <c r="K200" s="355"/>
      <c r="L200" s="356"/>
    </row>
    <row r="201" spans="1:12" ht="15.75">
      <c r="A201" s="524"/>
      <c r="B201" s="475">
        <v>1</v>
      </c>
      <c r="C201" s="237" t="s">
        <v>61</v>
      </c>
      <c r="D201" s="1106"/>
      <c r="E201" s="440"/>
      <c r="F201" s="425"/>
      <c r="G201" s="425"/>
      <c r="H201" s="426">
        <f t="shared" si="12"/>
        <v>0</v>
      </c>
      <c r="I201" s="335"/>
      <c r="J201" s="1434"/>
      <c r="K201" s="653"/>
      <c r="L201" s="647"/>
    </row>
    <row r="202" spans="1:12" ht="15.75">
      <c r="A202" s="423"/>
      <c r="B202" s="424">
        <v>2</v>
      </c>
      <c r="C202" s="339" t="s">
        <v>605</v>
      </c>
      <c r="D202" s="1105"/>
      <c r="E202" s="334"/>
      <c r="F202" s="433"/>
      <c r="G202" s="433"/>
      <c r="H202" s="428">
        <f t="shared" si="12"/>
        <v>0</v>
      </c>
      <c r="I202" s="259"/>
      <c r="J202" s="1432"/>
      <c r="K202" s="644"/>
      <c r="L202" s="259"/>
    </row>
    <row r="203" spans="1:12" ht="16.5" thickBot="1">
      <c r="A203" s="442"/>
      <c r="B203" s="443">
        <v>3</v>
      </c>
      <c r="C203" s="444" t="s">
        <v>63</v>
      </c>
      <c r="D203" s="1107"/>
      <c r="E203" s="445">
        <v>1487</v>
      </c>
      <c r="F203" s="341">
        <v>1487</v>
      </c>
      <c r="G203" s="340"/>
      <c r="H203" s="441">
        <f t="shared" si="12"/>
        <v>1487</v>
      </c>
      <c r="I203" s="439"/>
      <c r="J203" s="1435"/>
      <c r="K203" s="1127"/>
      <c r="L203" s="1305"/>
    </row>
    <row r="204" spans="1:12" ht="16.5" thickBot="1">
      <c r="A204" s="448"/>
      <c r="B204" s="449"/>
      <c r="C204" s="523" t="s">
        <v>222</v>
      </c>
      <c r="D204" s="1116">
        <f>SUM(D205:D207)</f>
        <v>3000</v>
      </c>
      <c r="E204" s="420">
        <f>SUM(E205:E207)</f>
        <v>7000</v>
      </c>
      <c r="F204" s="421">
        <f>SUM(F205:F208)</f>
        <v>7000</v>
      </c>
      <c r="G204" s="421">
        <f>SUM(G205:G208)</f>
        <v>0</v>
      </c>
      <c r="H204" s="430">
        <f t="shared" si="12"/>
        <v>7000</v>
      </c>
      <c r="I204" s="422">
        <f>SUM(I205:I207)</f>
        <v>0</v>
      </c>
      <c r="J204" s="496">
        <f>I204/H204</f>
        <v>0</v>
      </c>
      <c r="K204" s="430">
        <f>SUM(K205:K207)</f>
        <v>0</v>
      </c>
      <c r="L204" s="420">
        <f>SUM(L205:L207)</f>
        <v>0</v>
      </c>
    </row>
    <row r="205" spans="1:12" ht="15.75">
      <c r="A205" s="524"/>
      <c r="B205" s="475">
        <v>1</v>
      </c>
      <c r="C205" s="237" t="s">
        <v>61</v>
      </c>
      <c r="D205" s="1088"/>
      <c r="E205" s="437"/>
      <c r="F205" s="425"/>
      <c r="G205" s="425"/>
      <c r="H205" s="432">
        <f t="shared" si="12"/>
        <v>0</v>
      </c>
      <c r="I205" s="335"/>
      <c r="J205" s="1434"/>
      <c r="K205" s="653"/>
      <c r="L205" s="647"/>
    </row>
    <row r="206" spans="1:12" ht="15.75">
      <c r="A206" s="423"/>
      <c r="B206" s="424">
        <v>2</v>
      </c>
      <c r="C206" s="339" t="s">
        <v>30</v>
      </c>
      <c r="D206" s="1105"/>
      <c r="E206" s="334"/>
      <c r="F206" s="433"/>
      <c r="G206" s="433"/>
      <c r="H206" s="428">
        <f t="shared" si="12"/>
        <v>0</v>
      </c>
      <c r="I206" s="260"/>
      <c r="J206" s="1432"/>
      <c r="K206" s="644"/>
      <c r="L206" s="259"/>
    </row>
    <row r="207" spans="1:12" ht="15.75">
      <c r="A207" s="423"/>
      <c r="B207" s="424">
        <v>3</v>
      </c>
      <c r="C207" s="339" t="s">
        <v>63</v>
      </c>
      <c r="D207" s="1105">
        <v>3000</v>
      </c>
      <c r="E207" s="334">
        <v>7000</v>
      </c>
      <c r="F207" s="433">
        <v>7000</v>
      </c>
      <c r="G207" s="433"/>
      <c r="H207" s="428">
        <f t="shared" si="12"/>
        <v>7000</v>
      </c>
      <c r="I207" s="260"/>
      <c r="J207" s="1432">
        <f>I207/H207</f>
        <v>0</v>
      </c>
      <c r="K207" s="644"/>
      <c r="L207" s="259"/>
    </row>
    <row r="208" spans="1:12" ht="16.5" thickBot="1">
      <c r="A208" s="459"/>
      <c r="B208" s="460">
        <v>4</v>
      </c>
      <c r="C208" s="461" t="s">
        <v>712</v>
      </c>
      <c r="D208" s="461"/>
      <c r="E208" s="462"/>
      <c r="F208" s="446"/>
      <c r="G208" s="446"/>
      <c r="H208" s="447">
        <f t="shared" si="12"/>
        <v>0</v>
      </c>
      <c r="I208" s="555"/>
      <c r="J208" s="1436"/>
      <c r="K208" s="555"/>
      <c r="L208" s="482"/>
    </row>
    <row r="209" spans="1:12" ht="16.5" thickBot="1">
      <c r="A209" s="471"/>
      <c r="B209" s="476"/>
      <c r="C209" s="554" t="s">
        <v>1008</v>
      </c>
      <c r="D209" s="1126">
        <f>SUM(D210:D212)</f>
        <v>0</v>
      </c>
      <c r="E209" s="457">
        <f>SUM(E210:E212)</f>
        <v>0</v>
      </c>
      <c r="F209" s="522">
        <f>SUM(F210:F212)</f>
        <v>3048</v>
      </c>
      <c r="G209" s="522">
        <f>SUM(G210:G212)</f>
        <v>0</v>
      </c>
      <c r="H209" s="464">
        <f t="shared" si="12"/>
        <v>3048</v>
      </c>
      <c r="I209" s="556"/>
      <c r="J209" s="1442"/>
      <c r="K209" s="556"/>
      <c r="L209" s="1411"/>
    </row>
    <row r="210" spans="1:12" ht="15.75">
      <c r="A210" s="524"/>
      <c r="B210" s="475">
        <v>1</v>
      </c>
      <c r="C210" s="237" t="s">
        <v>61</v>
      </c>
      <c r="D210" s="1088"/>
      <c r="E210" s="437"/>
      <c r="F210" s="425"/>
      <c r="G210" s="425"/>
      <c r="H210" s="432">
        <f t="shared" si="12"/>
        <v>0</v>
      </c>
      <c r="I210" s="561"/>
      <c r="J210" s="1441"/>
      <c r="K210" s="653"/>
      <c r="L210" s="647"/>
    </row>
    <row r="211" spans="1:12" ht="15.75">
      <c r="A211" s="423"/>
      <c r="B211" s="424">
        <v>2</v>
      </c>
      <c r="C211" s="339" t="s">
        <v>30</v>
      </c>
      <c r="D211" s="1105"/>
      <c r="E211" s="334"/>
      <c r="F211" s="433"/>
      <c r="G211" s="433"/>
      <c r="H211" s="428">
        <f t="shared" si="12"/>
        <v>0</v>
      </c>
      <c r="I211" s="260"/>
      <c r="J211" s="1432"/>
      <c r="K211" s="644"/>
      <c r="L211" s="259"/>
    </row>
    <row r="212" spans="1:12" ht="16.5" thickBot="1">
      <c r="A212" s="442"/>
      <c r="B212" s="443">
        <v>3</v>
      </c>
      <c r="C212" s="444" t="s">
        <v>63</v>
      </c>
      <c r="D212" s="1107"/>
      <c r="E212" s="445"/>
      <c r="F212" s="341">
        <v>3048</v>
      </c>
      <c r="G212" s="341"/>
      <c r="H212" s="340">
        <f t="shared" si="12"/>
        <v>3048</v>
      </c>
      <c r="I212" s="439"/>
      <c r="J212" s="1435"/>
      <c r="K212" s="1127"/>
      <c r="L212" s="239"/>
    </row>
    <row r="213" spans="1:12" ht="16.5" thickBot="1">
      <c r="A213" s="448"/>
      <c r="B213" s="449"/>
      <c r="C213" s="523" t="s">
        <v>836</v>
      </c>
      <c r="D213" s="1116">
        <f>SUM(D214:D216)</f>
        <v>0</v>
      </c>
      <c r="E213" s="420">
        <f>SUM(E214:E216)</f>
        <v>10000</v>
      </c>
      <c r="F213" s="421">
        <f>SUM(F214:F216)</f>
        <v>10000</v>
      </c>
      <c r="G213" s="421">
        <f>SUM(G214:G216)</f>
        <v>0</v>
      </c>
      <c r="H213" s="430">
        <f t="shared" si="12"/>
        <v>10000</v>
      </c>
      <c r="I213" s="355"/>
      <c r="J213" s="1437"/>
      <c r="K213" s="431">
        <f>SUM(K214:K216)</f>
        <v>0</v>
      </c>
      <c r="L213" s="420">
        <f>SUM(L214:L216)</f>
        <v>0</v>
      </c>
    </row>
    <row r="214" spans="1:12" ht="15.75">
      <c r="A214" s="524"/>
      <c r="B214" s="475">
        <v>1</v>
      </c>
      <c r="C214" s="237" t="s">
        <v>61</v>
      </c>
      <c r="D214" s="1088"/>
      <c r="E214" s="437"/>
      <c r="F214" s="425"/>
      <c r="G214" s="425"/>
      <c r="H214" s="432">
        <f t="shared" si="12"/>
        <v>0</v>
      </c>
      <c r="I214" s="335"/>
      <c r="J214" s="1434"/>
      <c r="K214" s="653"/>
      <c r="L214" s="647"/>
    </row>
    <row r="215" spans="1:12" ht="15.75">
      <c r="A215" s="423"/>
      <c r="B215" s="424">
        <v>2</v>
      </c>
      <c r="C215" s="339" t="s">
        <v>30</v>
      </c>
      <c r="D215" s="1105"/>
      <c r="E215" s="334"/>
      <c r="F215" s="433"/>
      <c r="G215" s="433"/>
      <c r="H215" s="428">
        <f t="shared" si="12"/>
        <v>0</v>
      </c>
      <c r="I215" s="260"/>
      <c r="J215" s="1432"/>
      <c r="K215" s="644"/>
      <c r="L215" s="259"/>
    </row>
    <row r="216" spans="1:12" ht="16.5" thickBot="1">
      <c r="A216" s="442"/>
      <c r="B216" s="443">
        <v>3</v>
      </c>
      <c r="C216" s="444" t="s">
        <v>63</v>
      </c>
      <c r="D216" s="1107"/>
      <c r="E216" s="445">
        <v>10000</v>
      </c>
      <c r="F216" s="341">
        <v>10000</v>
      </c>
      <c r="G216" s="341"/>
      <c r="H216" s="340">
        <f t="shared" si="12"/>
        <v>10000</v>
      </c>
      <c r="I216" s="439"/>
      <c r="J216" s="1435"/>
      <c r="K216" s="1127"/>
      <c r="L216" s="239"/>
    </row>
    <row r="217" spans="1:12" ht="16.5" thickBot="1">
      <c r="A217" s="448"/>
      <c r="B217" s="449"/>
      <c r="C217" s="523" t="s">
        <v>58</v>
      </c>
      <c r="D217" s="1116">
        <f>SUM(D218:D220)</f>
        <v>3000</v>
      </c>
      <c r="E217" s="420">
        <f>SUM(E218:E220)</f>
        <v>2600</v>
      </c>
      <c r="F217" s="420">
        <f>SUM(F218:F220)</f>
        <v>2600</v>
      </c>
      <c r="G217" s="420">
        <f>SUM(G218:G220)</f>
        <v>0</v>
      </c>
      <c r="H217" s="430">
        <f t="shared" si="12"/>
        <v>2600</v>
      </c>
      <c r="I217" s="269">
        <f>SUM(I218:I220)</f>
        <v>0</v>
      </c>
      <c r="J217" s="1463">
        <f>I217/H217</f>
        <v>0</v>
      </c>
      <c r="K217" s="431">
        <f>SUM(K218:K220)</f>
        <v>0</v>
      </c>
      <c r="L217" s="420">
        <f>SUM(L218:L220)</f>
        <v>0</v>
      </c>
    </row>
    <row r="218" spans="1:12" ht="15.75">
      <c r="A218" s="524"/>
      <c r="B218" s="475">
        <v>1</v>
      </c>
      <c r="C218" s="237" t="s">
        <v>61</v>
      </c>
      <c r="D218" s="1088"/>
      <c r="E218" s="437"/>
      <c r="F218" s="425"/>
      <c r="G218" s="425"/>
      <c r="H218" s="432"/>
      <c r="I218" s="561"/>
      <c r="J218" s="1441"/>
      <c r="K218" s="653"/>
      <c r="L218" s="647"/>
    </row>
    <row r="219" spans="1:12" ht="15.75">
      <c r="A219" s="423"/>
      <c r="B219" s="424">
        <v>2</v>
      </c>
      <c r="C219" s="339" t="s">
        <v>30</v>
      </c>
      <c r="D219" s="1105"/>
      <c r="E219" s="334"/>
      <c r="F219" s="433"/>
      <c r="G219" s="433"/>
      <c r="H219" s="428"/>
      <c r="I219" s="260"/>
      <c r="J219" s="1432"/>
      <c r="K219" s="644"/>
      <c r="L219" s="259"/>
    </row>
    <row r="220" spans="1:12" ht="16.5" thickBot="1">
      <c r="A220" s="442"/>
      <c r="B220" s="443">
        <v>3</v>
      </c>
      <c r="C220" s="444" t="s">
        <v>63</v>
      </c>
      <c r="D220" s="1107">
        <v>3000</v>
      </c>
      <c r="E220" s="462">
        <v>2600</v>
      </c>
      <c r="F220" s="446">
        <v>2600</v>
      </c>
      <c r="G220" s="447"/>
      <c r="H220" s="340">
        <f>SUM(F220:G220)</f>
        <v>2600</v>
      </c>
      <c r="I220" s="439"/>
      <c r="J220" s="1435">
        <f>I220/H220</f>
        <v>0</v>
      </c>
      <c r="K220" s="1127"/>
      <c r="L220" s="239"/>
    </row>
    <row r="221" spans="1:12" ht="16.5" thickBot="1">
      <c r="A221" s="448"/>
      <c r="B221" s="449"/>
      <c r="C221" s="523" t="s">
        <v>1066</v>
      </c>
      <c r="D221" s="1116">
        <f>SUM(D222:D224)</f>
        <v>4410</v>
      </c>
      <c r="E221" s="457">
        <f>SUM(E222:E224)</f>
        <v>0</v>
      </c>
      <c r="F221" s="457">
        <f>SUM(F222:F224)</f>
        <v>2956</v>
      </c>
      <c r="G221" s="457">
        <f>SUM(G222:G224)</f>
        <v>0</v>
      </c>
      <c r="H221" s="430">
        <f>SUM(F221:G221)</f>
        <v>2956</v>
      </c>
      <c r="I221" s="355"/>
      <c r="J221" s="1437"/>
      <c r="K221" s="431">
        <f>SUM(K222:K224)</f>
        <v>0</v>
      </c>
      <c r="L221" s="420">
        <f>SUM(L222:L224)</f>
        <v>0</v>
      </c>
    </row>
    <row r="222" spans="1:12" ht="15.75">
      <c r="A222" s="524"/>
      <c r="B222" s="475">
        <v>1</v>
      </c>
      <c r="C222" s="237" t="s">
        <v>61</v>
      </c>
      <c r="D222" s="1088"/>
      <c r="E222" s="437"/>
      <c r="F222" s="425"/>
      <c r="G222" s="425"/>
      <c r="H222" s="432"/>
      <c r="I222" s="561"/>
      <c r="J222" s="1441"/>
      <c r="K222" s="653"/>
      <c r="L222" s="647"/>
    </row>
    <row r="223" spans="1:12" ht="15.75">
      <c r="A223" s="423"/>
      <c r="B223" s="424">
        <v>2</v>
      </c>
      <c r="C223" s="339" t="s">
        <v>30</v>
      </c>
      <c r="D223" s="1105"/>
      <c r="E223" s="334"/>
      <c r="F223" s="433"/>
      <c r="G223" s="433"/>
      <c r="H223" s="428"/>
      <c r="I223" s="260"/>
      <c r="J223" s="1432"/>
      <c r="K223" s="644"/>
      <c r="L223" s="259"/>
    </row>
    <row r="224" spans="1:12" ht="16.5" thickBot="1">
      <c r="A224" s="459"/>
      <c r="B224" s="460">
        <v>3</v>
      </c>
      <c r="C224" s="461" t="s">
        <v>63</v>
      </c>
      <c r="D224" s="1110">
        <v>4410</v>
      </c>
      <c r="E224" s="462"/>
      <c r="F224" s="478">
        <v>2956</v>
      </c>
      <c r="G224" s="478"/>
      <c r="H224" s="447">
        <f>SUM(F224:G224)</f>
        <v>2956</v>
      </c>
      <c r="I224" s="556"/>
      <c r="J224" s="1442"/>
      <c r="K224" s="1127"/>
      <c r="L224" s="239"/>
    </row>
    <row r="225" spans="1:12" ht="16.5" thickBot="1">
      <c r="A225" s="448"/>
      <c r="B225" s="449"/>
      <c r="C225" s="523" t="s">
        <v>1067</v>
      </c>
      <c r="D225" s="1126"/>
      <c r="E225" s="457">
        <f>SUM(E226:E228)</f>
        <v>0</v>
      </c>
      <c r="F225" s="457">
        <f>SUM(F226:F228)</f>
        <v>8000</v>
      </c>
      <c r="G225" s="457">
        <f>SUM(G226:G228)</f>
        <v>0</v>
      </c>
      <c r="H225" s="430">
        <f>SUM(F225:G225)</f>
        <v>8000</v>
      </c>
      <c r="I225" s="556"/>
      <c r="J225" s="1442"/>
      <c r="K225" s="355"/>
      <c r="L225" s="356"/>
    </row>
    <row r="226" spans="1:12" ht="16.5" thickBot="1">
      <c r="A226" s="524"/>
      <c r="B226" s="475">
        <v>1</v>
      </c>
      <c r="C226" s="237" t="s">
        <v>61</v>
      </c>
      <c r="D226" s="1088"/>
      <c r="E226" s="437"/>
      <c r="F226" s="483">
        <v>700</v>
      </c>
      <c r="G226" s="483">
        <v>560</v>
      </c>
      <c r="H226" s="426">
        <f t="shared" ref="H226:H234" si="13">SUM(F226:G226)</f>
        <v>1260</v>
      </c>
      <c r="I226" s="556"/>
      <c r="J226" s="1442"/>
      <c r="K226" s="653"/>
      <c r="L226" s="647"/>
    </row>
    <row r="227" spans="1:12" ht="16.5" thickBot="1">
      <c r="A227" s="423"/>
      <c r="B227" s="424">
        <v>2</v>
      </c>
      <c r="C227" s="339" t="s">
        <v>605</v>
      </c>
      <c r="D227" s="1105"/>
      <c r="E227" s="334"/>
      <c r="F227" s="433">
        <v>350</v>
      </c>
      <c r="G227" s="433">
        <v>100</v>
      </c>
      <c r="H227" s="432">
        <f t="shared" si="13"/>
        <v>450</v>
      </c>
      <c r="I227" s="556"/>
      <c r="J227" s="1442"/>
      <c r="K227" s="644"/>
      <c r="L227" s="259"/>
    </row>
    <row r="228" spans="1:12" ht="16.5" thickBot="1">
      <c r="A228" s="459"/>
      <c r="B228" s="460">
        <v>3</v>
      </c>
      <c r="C228" s="461" t="s">
        <v>63</v>
      </c>
      <c r="D228" s="1110"/>
      <c r="E228" s="462"/>
      <c r="F228" s="478">
        <v>6950</v>
      </c>
      <c r="G228" s="478">
        <v>-660</v>
      </c>
      <c r="H228" s="485">
        <f t="shared" si="13"/>
        <v>6290</v>
      </c>
      <c r="I228" s="556"/>
      <c r="J228" s="1442"/>
      <c r="K228" s="1127"/>
      <c r="L228" s="239"/>
    </row>
    <row r="229" spans="1:12" ht="16.5" thickBot="1">
      <c r="A229" s="448"/>
      <c r="B229" s="449"/>
      <c r="C229" s="1616" t="s">
        <v>1068</v>
      </c>
      <c r="D229" s="1126"/>
      <c r="E229" s="457">
        <f>SUM(E230:E232)</f>
        <v>0</v>
      </c>
      <c r="F229" s="457">
        <f>SUM(F230:F233)</f>
        <v>10000</v>
      </c>
      <c r="G229" s="457">
        <f>SUM(G230:G233)</f>
        <v>0</v>
      </c>
      <c r="H229" s="430">
        <f t="shared" si="13"/>
        <v>10000</v>
      </c>
      <c r="I229" s="556"/>
      <c r="J229" s="1442"/>
      <c r="K229" s="355"/>
      <c r="L229" s="356"/>
    </row>
    <row r="230" spans="1:12" ht="16.5" thickBot="1">
      <c r="A230" s="524"/>
      <c r="B230" s="475">
        <v>1</v>
      </c>
      <c r="C230" s="237" t="s">
        <v>61</v>
      </c>
      <c r="D230" s="1088"/>
      <c r="E230" s="437"/>
      <c r="F230" s="483"/>
      <c r="G230" s="483"/>
      <c r="H230" s="340">
        <f t="shared" si="13"/>
        <v>0</v>
      </c>
      <c r="I230" s="556"/>
      <c r="J230" s="1442"/>
      <c r="K230" s="653"/>
      <c r="L230" s="647"/>
    </row>
    <row r="231" spans="1:12" ht="16.5" thickBot="1">
      <c r="A231" s="423"/>
      <c r="B231" s="424">
        <v>2</v>
      </c>
      <c r="C231" s="339" t="s">
        <v>605</v>
      </c>
      <c r="D231" s="1105"/>
      <c r="E231" s="334"/>
      <c r="F231" s="433"/>
      <c r="G231" s="433"/>
      <c r="H231" s="340">
        <f t="shared" si="13"/>
        <v>0</v>
      </c>
      <c r="I231" s="556"/>
      <c r="J231" s="1442"/>
      <c r="K231" s="644"/>
      <c r="L231" s="259"/>
    </row>
    <row r="232" spans="1:12" ht="16.5" thickBot="1">
      <c r="A232" s="423"/>
      <c r="B232" s="424">
        <v>3</v>
      </c>
      <c r="C232" s="339" t="s">
        <v>63</v>
      </c>
      <c r="D232" s="1105"/>
      <c r="E232" s="334"/>
      <c r="F232" s="433">
        <v>10000</v>
      </c>
      <c r="G232" s="433"/>
      <c r="H232" s="428">
        <f t="shared" si="13"/>
        <v>10000</v>
      </c>
      <c r="I232" s="556"/>
      <c r="J232" s="1442"/>
      <c r="K232" s="644"/>
      <c r="L232" s="259"/>
    </row>
    <row r="233" spans="1:12" ht="16.5" thickBot="1">
      <c r="A233" s="471"/>
      <c r="B233" s="476">
        <v>4</v>
      </c>
      <c r="C233" s="461" t="s">
        <v>139</v>
      </c>
      <c r="D233" s="991"/>
      <c r="E233" s="488"/>
      <c r="F233" s="478"/>
      <c r="G233" s="478"/>
      <c r="H233" s="447">
        <f t="shared" si="13"/>
        <v>0</v>
      </c>
      <c r="I233" s="556"/>
      <c r="J233" s="1442"/>
      <c r="K233" s="1127"/>
      <c r="L233" s="239"/>
    </row>
    <row r="234" spans="1:12" ht="16.5" thickBot="1">
      <c r="A234" s="448"/>
      <c r="B234" s="449"/>
      <c r="C234" s="523" t="s">
        <v>693</v>
      </c>
      <c r="D234" s="1126"/>
      <c r="E234" s="457">
        <f>SUM(E235:E237)</f>
        <v>6000</v>
      </c>
      <c r="F234" s="457">
        <f>SUM(F235:F237)</f>
        <v>6000</v>
      </c>
      <c r="G234" s="457">
        <f>SUM(G235:G238)</f>
        <v>0</v>
      </c>
      <c r="H234" s="430">
        <f t="shared" si="13"/>
        <v>6000</v>
      </c>
      <c r="I234" s="556"/>
      <c r="J234" s="1442"/>
      <c r="K234" s="355"/>
      <c r="L234" s="356"/>
    </row>
    <row r="235" spans="1:12" ht="16.5" thickBot="1">
      <c r="A235" s="524"/>
      <c r="B235" s="475">
        <v>1</v>
      </c>
      <c r="C235" s="237" t="s">
        <v>61</v>
      </c>
      <c r="D235" s="1088"/>
      <c r="E235" s="437"/>
      <c r="F235" s="483"/>
      <c r="G235" s="483"/>
      <c r="H235" s="426"/>
      <c r="I235" s="556"/>
      <c r="J235" s="1442"/>
      <c r="K235" s="653"/>
      <c r="L235" s="647"/>
    </row>
    <row r="236" spans="1:12" ht="16.5" thickBot="1">
      <c r="A236" s="423"/>
      <c r="B236" s="424">
        <v>2</v>
      </c>
      <c r="C236" s="339" t="s">
        <v>605</v>
      </c>
      <c r="D236" s="1105"/>
      <c r="E236" s="334"/>
      <c r="F236" s="433"/>
      <c r="G236" s="433"/>
      <c r="H236" s="428"/>
      <c r="I236" s="556"/>
      <c r="J236" s="1442"/>
      <c r="K236" s="644"/>
      <c r="L236" s="259"/>
    </row>
    <row r="237" spans="1:12" ht="16.5" thickBot="1">
      <c r="A237" s="423"/>
      <c r="B237" s="424">
        <v>3</v>
      </c>
      <c r="C237" s="339" t="s">
        <v>63</v>
      </c>
      <c r="D237" s="1105"/>
      <c r="E237" s="1586">
        <v>6000</v>
      </c>
      <c r="F237" s="433">
        <v>6000</v>
      </c>
      <c r="G237" s="433"/>
      <c r="H237" s="428">
        <f>SUM(F237:G237)</f>
        <v>6000</v>
      </c>
      <c r="I237" s="556"/>
      <c r="J237" s="1442"/>
      <c r="K237" s="644"/>
      <c r="L237" s="259"/>
    </row>
    <row r="238" spans="1:12" ht="16.5" thickBot="1">
      <c r="A238" s="435"/>
      <c r="B238" s="436">
        <v>4</v>
      </c>
      <c r="C238" s="461" t="s">
        <v>712</v>
      </c>
      <c r="D238" s="1088"/>
      <c r="E238" s="437"/>
      <c r="F238" s="438"/>
      <c r="G238" s="438"/>
      <c r="H238" s="340">
        <f>SUM(F238:G238)</f>
        <v>0</v>
      </c>
      <c r="I238" s="439"/>
      <c r="J238" s="1435"/>
      <c r="K238" s="1127"/>
      <c r="L238" s="239"/>
    </row>
    <row r="239" spans="1:12" ht="16.5" thickBot="1">
      <c r="A239" s="448"/>
      <c r="B239" s="449"/>
      <c r="C239" s="562" t="s">
        <v>1052</v>
      </c>
      <c r="D239" s="1306">
        <f>SUM(D240:D242)</f>
        <v>0</v>
      </c>
      <c r="E239" s="420">
        <f>SUM(E240:E242)</f>
        <v>0</v>
      </c>
      <c r="F239" s="420">
        <f>SUM(F240:F242)</f>
        <v>1660</v>
      </c>
      <c r="G239" s="420">
        <f>SUM(G240:G243)</f>
        <v>0</v>
      </c>
      <c r="H239" s="430">
        <f>SUM(F239:G239)</f>
        <v>1660</v>
      </c>
      <c r="I239" s="355"/>
      <c r="J239" s="1437"/>
      <c r="K239" s="431">
        <f>SUM(K240:K242)</f>
        <v>0</v>
      </c>
      <c r="L239" s="420">
        <f>SUM(L240:L242)</f>
        <v>0</v>
      </c>
    </row>
    <row r="240" spans="1:12" ht="15.75">
      <c r="A240" s="435"/>
      <c r="B240" s="475">
        <v>1</v>
      </c>
      <c r="C240" s="237" t="s">
        <v>61</v>
      </c>
      <c r="D240" s="1088"/>
      <c r="E240" s="437"/>
      <c r="F240" s="425"/>
      <c r="G240" s="425"/>
      <c r="H240" s="432"/>
      <c r="I240" s="561"/>
      <c r="J240" s="1441"/>
      <c r="K240" s="653"/>
      <c r="L240" s="647"/>
    </row>
    <row r="241" spans="1:12" ht="15.75">
      <c r="A241" s="423"/>
      <c r="B241" s="424">
        <v>2</v>
      </c>
      <c r="C241" s="339" t="s">
        <v>30</v>
      </c>
      <c r="D241" s="1105"/>
      <c r="E241" s="334"/>
      <c r="F241" s="433"/>
      <c r="G241" s="433"/>
      <c r="H241" s="428"/>
      <c r="I241" s="260"/>
      <c r="J241" s="1432"/>
      <c r="K241" s="644"/>
      <c r="L241" s="259"/>
    </row>
    <row r="242" spans="1:12" ht="15.75">
      <c r="A242" s="524"/>
      <c r="B242" s="424">
        <v>3</v>
      </c>
      <c r="C242" s="339" t="s">
        <v>63</v>
      </c>
      <c r="D242" s="1105"/>
      <c r="E242" s="334"/>
      <c r="F242" s="433">
        <v>1660</v>
      </c>
      <c r="G242" s="433"/>
      <c r="H242" s="428">
        <f t="shared" ref="H242:H304" si="14">SUM(F242:G242)</f>
        <v>1660</v>
      </c>
      <c r="I242" s="260"/>
      <c r="J242" s="1432"/>
      <c r="K242" s="644"/>
      <c r="L242" s="259"/>
    </row>
    <row r="243" spans="1:12" ht="16.5" thickBot="1">
      <c r="A243" s="459"/>
      <c r="B243" s="460">
        <v>4</v>
      </c>
      <c r="C243" s="461" t="s">
        <v>139</v>
      </c>
      <c r="D243" s="1110"/>
      <c r="E243" s="462"/>
      <c r="F243" s="446"/>
      <c r="G243" s="446"/>
      <c r="H243" s="447">
        <f t="shared" si="14"/>
        <v>0</v>
      </c>
      <c r="I243" s="555"/>
      <c r="J243" s="1436"/>
      <c r="K243" s="1425"/>
      <c r="L243" s="482"/>
    </row>
    <row r="244" spans="1:12" ht="16.5" thickBot="1">
      <c r="A244" s="448"/>
      <c r="B244" s="449"/>
      <c r="C244" s="1760" t="s">
        <v>780</v>
      </c>
      <c r="D244" s="1306">
        <f>SUM(D245:D247)</f>
        <v>5000</v>
      </c>
      <c r="E244" s="420">
        <f>SUM(E245:E250)</f>
        <v>37841</v>
      </c>
      <c r="F244" s="420">
        <f>SUM(F245:F249)</f>
        <v>45341</v>
      </c>
      <c r="G244" s="420">
        <f>SUM(G245:G249)</f>
        <v>0</v>
      </c>
      <c r="H244" s="430">
        <f t="shared" si="14"/>
        <v>45341</v>
      </c>
      <c r="I244" s="355"/>
      <c r="J244" s="1437"/>
      <c r="K244" s="431">
        <f>SUM(K245:K247)</f>
        <v>0</v>
      </c>
      <c r="L244" s="420">
        <f>SUM(L245:L247)</f>
        <v>0</v>
      </c>
    </row>
    <row r="245" spans="1:12" ht="15.75">
      <c r="A245" s="435"/>
      <c r="B245" s="475">
        <v>1</v>
      </c>
      <c r="C245" s="237" t="s">
        <v>61</v>
      </c>
      <c r="D245" s="1088"/>
      <c r="E245" s="437">
        <v>9454</v>
      </c>
      <c r="F245" s="425">
        <v>17242</v>
      </c>
      <c r="G245" s="425"/>
      <c r="H245" s="432">
        <f t="shared" si="14"/>
        <v>17242</v>
      </c>
      <c r="I245" s="561"/>
      <c r="J245" s="1441"/>
      <c r="K245" s="653"/>
      <c r="L245" s="647"/>
    </row>
    <row r="246" spans="1:12" ht="15.75">
      <c r="A246" s="423"/>
      <c r="B246" s="424">
        <v>2</v>
      </c>
      <c r="C246" s="339" t="s">
        <v>30</v>
      </c>
      <c r="D246" s="1105"/>
      <c r="E246" s="334">
        <v>1844</v>
      </c>
      <c r="F246" s="433">
        <v>3362</v>
      </c>
      <c r="G246" s="433">
        <v>110</v>
      </c>
      <c r="H246" s="428">
        <f t="shared" si="14"/>
        <v>3472</v>
      </c>
      <c r="I246" s="260"/>
      <c r="J246" s="1432"/>
      <c r="K246" s="644"/>
      <c r="L246" s="259"/>
    </row>
    <row r="247" spans="1:12" ht="15.75">
      <c r="A247" s="423"/>
      <c r="B247" s="424">
        <v>3</v>
      </c>
      <c r="C247" s="339" t="s">
        <v>63</v>
      </c>
      <c r="D247" s="1105">
        <v>5000</v>
      </c>
      <c r="E247" s="334">
        <v>26543</v>
      </c>
      <c r="F247" s="433">
        <v>17237</v>
      </c>
      <c r="G247" s="433">
        <v>-110</v>
      </c>
      <c r="H247" s="428">
        <f t="shared" si="14"/>
        <v>17127</v>
      </c>
      <c r="I247" s="260"/>
      <c r="J247" s="1432"/>
      <c r="K247" s="644"/>
      <c r="L247" s="259"/>
    </row>
    <row r="248" spans="1:12" ht="15.75">
      <c r="A248" s="423"/>
      <c r="B248" s="424">
        <v>4</v>
      </c>
      <c r="C248" s="339" t="s">
        <v>139</v>
      </c>
      <c r="D248" s="1105"/>
      <c r="E248" s="334"/>
      <c r="F248" s="433"/>
      <c r="G248" s="433"/>
      <c r="H248" s="428">
        <f t="shared" si="14"/>
        <v>0</v>
      </c>
      <c r="I248" s="260"/>
      <c r="J248" s="1432"/>
      <c r="K248" s="644"/>
      <c r="L248" s="259"/>
    </row>
    <row r="249" spans="1:12" ht="15.75">
      <c r="A249" s="423"/>
      <c r="B249" s="424">
        <v>5</v>
      </c>
      <c r="C249" s="339" t="s">
        <v>607</v>
      </c>
      <c r="D249" s="644"/>
      <c r="E249" s="334"/>
      <c r="F249" s="433">
        <v>7500</v>
      </c>
      <c r="G249" s="433"/>
      <c r="H249" s="428">
        <f t="shared" si="14"/>
        <v>7500</v>
      </c>
      <c r="I249" s="260"/>
      <c r="J249" s="1432"/>
      <c r="K249" s="1761"/>
      <c r="L249" s="259"/>
    </row>
    <row r="250" spans="1:12" ht="16.5" thickBot="1">
      <c r="A250" s="435"/>
      <c r="B250" s="436">
        <v>6</v>
      </c>
      <c r="C250" s="517" t="s">
        <v>710</v>
      </c>
      <c r="E250" s="437"/>
      <c r="F250" s="447"/>
      <c r="G250" s="463"/>
      <c r="H250" s="441"/>
      <c r="I250" s="439"/>
      <c r="J250" s="1435"/>
      <c r="K250" s="482"/>
      <c r="L250" s="600"/>
    </row>
    <row r="251" spans="1:12" ht="16.5" thickBot="1">
      <c r="A251" s="448"/>
      <c r="B251" s="449"/>
      <c r="C251" s="562" t="s">
        <v>953</v>
      </c>
      <c r="D251" s="1306">
        <f>SUM(D252:D254)</f>
        <v>300</v>
      </c>
      <c r="E251" s="420">
        <f>SUM(E252:E254)</f>
        <v>40323</v>
      </c>
      <c r="F251" s="420">
        <f>SUM(F252:F254)</f>
        <v>40323</v>
      </c>
      <c r="G251" s="420">
        <f>SUM(G252:G254)</f>
        <v>0</v>
      </c>
      <c r="H251" s="430">
        <f t="shared" si="14"/>
        <v>40323</v>
      </c>
      <c r="I251" s="269">
        <f>SUM(I252:I254)</f>
        <v>0</v>
      </c>
      <c r="J251" s="1437"/>
      <c r="K251" s="431">
        <f>SUM(K252:K254)</f>
        <v>0</v>
      </c>
      <c r="L251" s="420">
        <f>SUM(L252:L254)</f>
        <v>0</v>
      </c>
    </row>
    <row r="252" spans="1:12" ht="15.75">
      <c r="A252" s="524"/>
      <c r="B252" s="475">
        <v>1</v>
      </c>
      <c r="C252" s="237" t="s">
        <v>61</v>
      </c>
      <c r="D252" s="1088"/>
      <c r="E252" s="437"/>
      <c r="F252" s="425"/>
      <c r="G252" s="425"/>
      <c r="H252" s="432">
        <f t="shared" si="14"/>
        <v>0</v>
      </c>
      <c r="I252" s="561"/>
      <c r="J252" s="1441"/>
      <c r="K252" s="653"/>
      <c r="L252" s="647"/>
    </row>
    <row r="253" spans="1:12" ht="15.75">
      <c r="A253" s="423"/>
      <c r="B253" s="424">
        <v>2</v>
      </c>
      <c r="C253" s="339" t="s">
        <v>30</v>
      </c>
      <c r="D253" s="1105"/>
      <c r="E253" s="334"/>
      <c r="F253" s="433"/>
      <c r="G253" s="433"/>
      <c r="H253" s="428">
        <f t="shared" si="14"/>
        <v>0</v>
      </c>
      <c r="I253" s="260"/>
      <c r="J253" s="1432"/>
      <c r="K253" s="644"/>
      <c r="L253" s="259"/>
    </row>
    <row r="254" spans="1:12" ht="16.5" thickBot="1">
      <c r="A254" s="435"/>
      <c r="B254" s="443">
        <v>3</v>
      </c>
      <c r="C254" s="444" t="s">
        <v>63</v>
      </c>
      <c r="D254" s="1107">
        <v>300</v>
      </c>
      <c r="E254" s="445">
        <v>40323</v>
      </c>
      <c r="F254" s="341">
        <v>40323</v>
      </c>
      <c r="G254" s="340"/>
      <c r="H254" s="340">
        <f t="shared" si="14"/>
        <v>40323</v>
      </c>
      <c r="I254" s="439"/>
      <c r="J254" s="1435"/>
      <c r="K254" s="1127"/>
      <c r="L254" s="239"/>
    </row>
    <row r="255" spans="1:12" ht="16.5" thickBot="1">
      <c r="A255" s="448"/>
      <c r="B255" s="449"/>
      <c r="C255" s="562" t="s">
        <v>566</v>
      </c>
      <c r="D255" s="1306">
        <f>SUM(D256:D258)</f>
        <v>20000</v>
      </c>
      <c r="E255" s="420">
        <f>SUM(E256:E258)</f>
        <v>28970</v>
      </c>
      <c r="F255" s="420">
        <f>SUM(F256:F258)</f>
        <v>28970</v>
      </c>
      <c r="G255" s="420">
        <f>SUM(G256:G259)</f>
        <v>0</v>
      </c>
      <c r="H255" s="430">
        <f t="shared" si="14"/>
        <v>28970</v>
      </c>
      <c r="I255" s="355"/>
      <c r="J255" s="1437"/>
      <c r="K255" s="431">
        <f>SUM(K256:K258)</f>
        <v>0</v>
      </c>
      <c r="L255" s="420">
        <f>SUM(L256:L258)</f>
        <v>0</v>
      </c>
    </row>
    <row r="256" spans="1:12" ht="15.75">
      <c r="A256" s="524"/>
      <c r="B256" s="475">
        <v>1</v>
      </c>
      <c r="C256" s="237" t="s">
        <v>61</v>
      </c>
      <c r="D256" s="1088"/>
      <c r="E256" s="437">
        <v>5045</v>
      </c>
      <c r="F256" s="425">
        <v>5045</v>
      </c>
      <c r="G256" s="425"/>
      <c r="H256" s="432">
        <f t="shared" si="14"/>
        <v>5045</v>
      </c>
      <c r="I256" s="561"/>
      <c r="J256" s="1441"/>
      <c r="K256" s="653"/>
      <c r="L256" s="647"/>
    </row>
    <row r="257" spans="1:12" ht="15.75">
      <c r="A257" s="423"/>
      <c r="B257" s="424">
        <v>2</v>
      </c>
      <c r="C257" s="339" t="s">
        <v>30</v>
      </c>
      <c r="D257" s="1105"/>
      <c r="E257" s="334">
        <v>983</v>
      </c>
      <c r="F257" s="433">
        <v>983</v>
      </c>
      <c r="G257" s="433"/>
      <c r="H257" s="428">
        <f t="shared" si="14"/>
        <v>983</v>
      </c>
      <c r="I257" s="260"/>
      <c r="J257" s="1432"/>
      <c r="K257" s="644"/>
      <c r="L257" s="259"/>
    </row>
    <row r="258" spans="1:12" ht="15.75">
      <c r="A258" s="423"/>
      <c r="B258" s="424">
        <v>3</v>
      </c>
      <c r="C258" s="339" t="s">
        <v>63</v>
      </c>
      <c r="D258" s="1105">
        <v>20000</v>
      </c>
      <c r="E258" s="334">
        <v>22942</v>
      </c>
      <c r="F258" s="433">
        <v>22942</v>
      </c>
      <c r="G258" s="433">
        <v>-4660</v>
      </c>
      <c r="H258" s="428">
        <f t="shared" si="14"/>
        <v>18282</v>
      </c>
      <c r="I258" s="260"/>
      <c r="J258" s="1432"/>
      <c r="K258" s="260"/>
      <c r="L258" s="259"/>
    </row>
    <row r="259" spans="1:12" ht="16.5" thickBot="1">
      <c r="A259" s="471"/>
      <c r="B259" s="476">
        <v>4</v>
      </c>
      <c r="C259" s="339" t="s">
        <v>607</v>
      </c>
      <c r="D259" s="766"/>
      <c r="E259" s="488"/>
      <c r="F259" s="447"/>
      <c r="G259" s="1532">
        <v>4660</v>
      </c>
      <c r="H259" s="485"/>
      <c r="I259" s="556"/>
      <c r="J259" s="1442"/>
      <c r="K259" s="556"/>
      <c r="L259" s="1411"/>
    </row>
    <row r="260" spans="1:12" ht="16.5" thickBot="1">
      <c r="A260" s="471"/>
      <c r="B260" s="476"/>
      <c r="C260" s="564" t="s">
        <v>950</v>
      </c>
      <c r="D260" s="1128"/>
      <c r="E260" s="457">
        <f>SUM(E261:E263)</f>
        <v>3500</v>
      </c>
      <c r="F260" s="457">
        <f>SUM(F261:F263)</f>
        <v>3500</v>
      </c>
      <c r="G260" s="457">
        <f>SUM(G261:G263)</f>
        <v>0</v>
      </c>
      <c r="H260" s="464">
        <f t="shared" si="14"/>
        <v>3500</v>
      </c>
      <c r="I260" s="556"/>
      <c r="J260" s="1442"/>
      <c r="K260" s="355"/>
      <c r="L260" s="356"/>
    </row>
    <row r="261" spans="1:12" ht="16.5" thickBot="1">
      <c r="A261" s="468"/>
      <c r="B261" s="475">
        <v>1</v>
      </c>
      <c r="C261" s="237" t="s">
        <v>61</v>
      </c>
      <c r="D261" s="1088"/>
      <c r="E261" s="437"/>
      <c r="F261" s="483"/>
      <c r="G261" s="483"/>
      <c r="H261" s="428">
        <f t="shared" si="14"/>
        <v>0</v>
      </c>
      <c r="I261" s="556"/>
      <c r="J261" s="1442"/>
      <c r="K261" s="653"/>
      <c r="L261" s="647"/>
    </row>
    <row r="262" spans="1:12" ht="16.5" thickBot="1">
      <c r="A262" s="435"/>
      <c r="B262" s="424">
        <v>2</v>
      </c>
      <c r="C262" s="339" t="s">
        <v>30</v>
      </c>
      <c r="D262" s="1105"/>
      <c r="E262" s="334"/>
      <c r="F262" s="433"/>
      <c r="G262" s="433"/>
      <c r="H262" s="428">
        <f t="shared" si="14"/>
        <v>0</v>
      </c>
      <c r="I262" s="556"/>
      <c r="J262" s="1442"/>
      <c r="K262" s="644"/>
      <c r="L262" s="259"/>
    </row>
    <row r="263" spans="1:12" ht="16.5" thickBot="1">
      <c r="A263" s="459"/>
      <c r="B263" s="460">
        <v>3</v>
      </c>
      <c r="C263" s="461" t="s">
        <v>63</v>
      </c>
      <c r="D263" s="1110"/>
      <c r="E263" s="462">
        <v>3500</v>
      </c>
      <c r="F263" s="446">
        <v>3500</v>
      </c>
      <c r="G263" s="446"/>
      <c r="H263" s="447">
        <f t="shared" si="14"/>
        <v>3500</v>
      </c>
      <c r="I263" s="556"/>
      <c r="J263" s="1442"/>
      <c r="K263" s="1425"/>
      <c r="L263" s="482"/>
    </row>
    <row r="264" spans="1:12" ht="16.5" thickBot="1">
      <c r="A264" s="471"/>
      <c r="B264" s="476"/>
      <c r="C264" s="564" t="s">
        <v>1062</v>
      </c>
      <c r="D264" s="1128"/>
      <c r="E264" s="457">
        <f>SUM(E265:E267)</f>
        <v>0</v>
      </c>
      <c r="F264" s="457">
        <f>SUM(F265:F268)</f>
        <v>470</v>
      </c>
      <c r="G264" s="457">
        <f>SUM(G265:G268)</f>
        <v>0</v>
      </c>
      <c r="H264" s="464">
        <f t="shared" si="14"/>
        <v>470</v>
      </c>
      <c r="I264" s="556"/>
      <c r="J264" s="1442"/>
      <c r="K264" s="766"/>
      <c r="L264" s="1411"/>
    </row>
    <row r="265" spans="1:12" ht="16.5" thickBot="1">
      <c r="A265" s="524"/>
      <c r="B265" s="475">
        <v>1</v>
      </c>
      <c r="C265" s="237" t="s">
        <v>61</v>
      </c>
      <c r="D265" s="1088"/>
      <c r="E265" s="437"/>
      <c r="F265" s="425"/>
      <c r="G265" s="425"/>
      <c r="H265" s="432">
        <f t="shared" si="14"/>
        <v>0</v>
      </c>
      <c r="I265" s="556"/>
      <c r="J265" s="1442"/>
      <c r="K265" s="653"/>
      <c r="L265" s="647"/>
    </row>
    <row r="266" spans="1:12" ht="16.5" thickBot="1">
      <c r="A266" s="435"/>
      <c r="B266" s="424">
        <v>2</v>
      </c>
      <c r="C266" s="339" t="s">
        <v>30</v>
      </c>
      <c r="D266" s="1105"/>
      <c r="E266" s="334"/>
      <c r="F266" s="433"/>
      <c r="G266" s="433"/>
      <c r="H266" s="428">
        <f t="shared" si="14"/>
        <v>0</v>
      </c>
      <c r="I266" s="556"/>
      <c r="J266" s="1442"/>
      <c r="K266" s="644"/>
      <c r="L266" s="259"/>
    </row>
    <row r="267" spans="1:12" ht="15.75">
      <c r="A267" s="423"/>
      <c r="B267" s="424">
        <v>3</v>
      </c>
      <c r="C267" s="339" t="s">
        <v>63</v>
      </c>
      <c r="D267" s="1105"/>
      <c r="E267" s="334"/>
      <c r="F267" s="433"/>
      <c r="G267" s="433"/>
      <c r="H267" s="428">
        <f t="shared" si="14"/>
        <v>0</v>
      </c>
      <c r="I267" s="335"/>
      <c r="J267" s="1434"/>
      <c r="K267" s="644"/>
      <c r="L267" s="259"/>
    </row>
    <row r="268" spans="1:12" ht="16.5" thickBot="1">
      <c r="A268" s="471"/>
      <c r="B268" s="476">
        <v>4</v>
      </c>
      <c r="C268" s="461" t="s">
        <v>711</v>
      </c>
      <c r="D268" s="766"/>
      <c r="E268" s="488"/>
      <c r="F268" s="447">
        <v>470</v>
      </c>
      <c r="G268" s="1532"/>
      <c r="H268" s="447">
        <f t="shared" ref="H268:H278" si="15">SUM(F268:G268)</f>
        <v>470</v>
      </c>
      <c r="I268" s="556"/>
      <c r="J268" s="1442"/>
      <c r="K268" s="766"/>
      <c r="L268" s="1411"/>
    </row>
    <row r="269" spans="1:12" ht="16.5" thickBot="1">
      <c r="A269" s="471"/>
      <c r="B269" s="476"/>
      <c r="C269" s="564" t="s">
        <v>952</v>
      </c>
      <c r="D269" s="1128"/>
      <c r="E269" s="457">
        <f>SUM(E270:E272)</f>
        <v>18963</v>
      </c>
      <c r="F269" s="457">
        <f>SUM(F270:F273)</f>
        <v>19633</v>
      </c>
      <c r="G269" s="457">
        <f>SUM(G270:G273)</f>
        <v>0</v>
      </c>
      <c r="H269" s="464">
        <f t="shared" si="15"/>
        <v>19633</v>
      </c>
      <c r="I269" s="556"/>
      <c r="J269" s="1442"/>
      <c r="K269" s="766"/>
      <c r="L269" s="1411"/>
    </row>
    <row r="270" spans="1:12" ht="16.5" thickBot="1">
      <c r="A270" s="524"/>
      <c r="B270" s="475">
        <v>1</v>
      </c>
      <c r="C270" s="237" t="s">
        <v>61</v>
      </c>
      <c r="D270" s="1088"/>
      <c r="E270" s="437">
        <v>14121</v>
      </c>
      <c r="F270" s="425">
        <v>14691</v>
      </c>
      <c r="G270" s="425"/>
      <c r="H270" s="432">
        <f t="shared" si="15"/>
        <v>14691</v>
      </c>
      <c r="I270" s="556"/>
      <c r="J270" s="1442"/>
      <c r="K270" s="653"/>
      <c r="L270" s="647"/>
    </row>
    <row r="271" spans="1:12" ht="16.5" thickBot="1">
      <c r="A271" s="435"/>
      <c r="B271" s="424">
        <v>2</v>
      </c>
      <c r="C271" s="339" t="s">
        <v>30</v>
      </c>
      <c r="D271" s="1105"/>
      <c r="E271" s="334">
        <v>1377</v>
      </c>
      <c r="F271" s="433">
        <v>1427</v>
      </c>
      <c r="G271" s="433"/>
      <c r="H271" s="428">
        <f t="shared" si="15"/>
        <v>1427</v>
      </c>
      <c r="I271" s="556"/>
      <c r="J271" s="1442"/>
      <c r="K271" s="644"/>
      <c r="L271" s="259"/>
    </row>
    <row r="272" spans="1:12" ht="15.75">
      <c r="A272" s="423"/>
      <c r="B272" s="424">
        <v>3</v>
      </c>
      <c r="C272" s="339" t="s">
        <v>63</v>
      </c>
      <c r="D272" s="1105"/>
      <c r="E272" s="334">
        <v>3465</v>
      </c>
      <c r="F272" s="433">
        <v>3465</v>
      </c>
      <c r="G272" s="433"/>
      <c r="H272" s="428">
        <f t="shared" si="15"/>
        <v>3465</v>
      </c>
      <c r="I272" s="335"/>
      <c r="J272" s="1434"/>
      <c r="K272" s="644"/>
      <c r="L272" s="259"/>
    </row>
    <row r="273" spans="1:12" ht="16.5" thickBot="1">
      <c r="A273" s="471"/>
      <c r="B273" s="476">
        <v>4</v>
      </c>
      <c r="C273" s="461" t="s">
        <v>711</v>
      </c>
      <c r="D273" s="766"/>
      <c r="E273" s="488"/>
      <c r="F273" s="447">
        <v>50</v>
      </c>
      <c r="G273" s="1532"/>
      <c r="H273" s="447">
        <f t="shared" si="15"/>
        <v>50</v>
      </c>
      <c r="I273" s="556"/>
      <c r="J273" s="1442"/>
      <c r="K273" s="766"/>
      <c r="L273" s="1411"/>
    </row>
    <row r="274" spans="1:12" ht="16.5" thickBot="1">
      <c r="A274" s="471"/>
      <c r="B274" s="476"/>
      <c r="C274" s="564" t="s">
        <v>951</v>
      </c>
      <c r="D274" s="1128"/>
      <c r="E274" s="457">
        <f>SUM(E275:E277)</f>
        <v>17149</v>
      </c>
      <c r="F274" s="457">
        <f>SUM(F275:F278)</f>
        <v>17590</v>
      </c>
      <c r="G274" s="457">
        <f>SUM(G275:G278)</f>
        <v>0</v>
      </c>
      <c r="H274" s="464">
        <f t="shared" si="15"/>
        <v>17590</v>
      </c>
      <c r="I274" s="556"/>
      <c r="J274" s="1442"/>
      <c r="K274" s="766"/>
      <c r="L274" s="1411"/>
    </row>
    <row r="275" spans="1:12" ht="16.5" thickBot="1">
      <c r="A275" s="524"/>
      <c r="B275" s="475">
        <v>1</v>
      </c>
      <c r="C275" s="237" t="s">
        <v>61</v>
      </c>
      <c r="D275" s="1088"/>
      <c r="E275" s="437">
        <v>11823</v>
      </c>
      <c r="F275" s="425">
        <v>12394</v>
      </c>
      <c r="G275" s="425"/>
      <c r="H275" s="432">
        <f t="shared" si="15"/>
        <v>12394</v>
      </c>
      <c r="I275" s="556"/>
      <c r="J275" s="1442"/>
      <c r="K275" s="653"/>
      <c r="L275" s="647"/>
    </row>
    <row r="276" spans="1:12" ht="16.5" thickBot="1">
      <c r="A276" s="435"/>
      <c r="B276" s="424">
        <v>2</v>
      </c>
      <c r="C276" s="339" t="s">
        <v>30</v>
      </c>
      <c r="D276" s="1105"/>
      <c r="E276" s="334">
        <v>1153</v>
      </c>
      <c r="F276" s="433">
        <v>1203</v>
      </c>
      <c r="G276" s="433"/>
      <c r="H276" s="428">
        <f t="shared" si="15"/>
        <v>1203</v>
      </c>
      <c r="I276" s="556"/>
      <c r="J276" s="1442"/>
      <c r="K276" s="644"/>
      <c r="L276" s="259"/>
    </row>
    <row r="277" spans="1:12" ht="15.75">
      <c r="A277" s="423"/>
      <c r="B277" s="424">
        <v>3</v>
      </c>
      <c r="C277" s="339" t="s">
        <v>63</v>
      </c>
      <c r="D277" s="1105"/>
      <c r="E277" s="334">
        <v>4173</v>
      </c>
      <c r="F277" s="433">
        <v>3943</v>
      </c>
      <c r="G277" s="433"/>
      <c r="H277" s="428">
        <f t="shared" si="15"/>
        <v>3943</v>
      </c>
      <c r="I277" s="335"/>
      <c r="J277" s="1434"/>
      <c r="K277" s="644"/>
      <c r="L277" s="259"/>
    </row>
    <row r="278" spans="1:12" ht="16.5" thickBot="1">
      <c r="A278" s="471"/>
      <c r="B278" s="476">
        <v>4</v>
      </c>
      <c r="C278" s="461" t="s">
        <v>711</v>
      </c>
      <c r="D278" s="766"/>
      <c r="E278" s="488"/>
      <c r="F278" s="447">
        <v>50</v>
      </c>
      <c r="G278" s="1532"/>
      <c r="H278" s="447">
        <f t="shared" si="15"/>
        <v>50</v>
      </c>
      <c r="I278" s="556"/>
      <c r="J278" s="1442"/>
      <c r="K278" s="766"/>
      <c r="L278" s="1411"/>
    </row>
    <row r="279" spans="1:12" ht="16.5" thickBot="1">
      <c r="A279" s="471"/>
      <c r="B279" s="476"/>
      <c r="C279" s="564" t="s">
        <v>824</v>
      </c>
      <c r="D279" s="1128"/>
      <c r="E279" s="457">
        <f>SUM(E280:E282)</f>
        <v>5461</v>
      </c>
      <c r="F279" s="457">
        <f>SUM(F280:F283)</f>
        <v>5461</v>
      </c>
      <c r="G279" s="457">
        <f>SUM(G280:G283)</f>
        <v>0</v>
      </c>
      <c r="H279" s="464">
        <f t="shared" ref="H279:H298" si="16">SUM(F279:G279)</f>
        <v>5461</v>
      </c>
      <c r="I279" s="556"/>
      <c r="J279" s="1442"/>
      <c r="K279" s="766"/>
      <c r="L279" s="1411"/>
    </row>
    <row r="280" spans="1:12" ht="16.5" thickBot="1">
      <c r="A280" s="468"/>
      <c r="B280" s="469">
        <v>1</v>
      </c>
      <c r="C280" s="470" t="s">
        <v>61</v>
      </c>
      <c r="D280" s="1645"/>
      <c r="E280" s="1646">
        <v>4937</v>
      </c>
      <c r="F280" s="483">
        <v>4795</v>
      </c>
      <c r="G280" s="483"/>
      <c r="H280" s="426">
        <f t="shared" si="16"/>
        <v>4795</v>
      </c>
      <c r="I280" s="355"/>
      <c r="J280" s="1437"/>
      <c r="K280" s="1427"/>
      <c r="L280" s="1300"/>
    </row>
    <row r="281" spans="1:12" ht="16.5" thickBot="1">
      <c r="A281" s="435"/>
      <c r="B281" s="424">
        <v>2</v>
      </c>
      <c r="C281" s="339" t="s">
        <v>30</v>
      </c>
      <c r="D281" s="1105"/>
      <c r="E281" s="334">
        <v>481</v>
      </c>
      <c r="F281" s="433">
        <v>481</v>
      </c>
      <c r="G281" s="433"/>
      <c r="H281" s="428">
        <f t="shared" si="16"/>
        <v>481</v>
      </c>
      <c r="I281" s="556"/>
      <c r="J281" s="1442"/>
      <c r="K281" s="644"/>
      <c r="L281" s="259"/>
    </row>
    <row r="282" spans="1:12" ht="15.75">
      <c r="A282" s="423"/>
      <c r="B282" s="424">
        <v>3</v>
      </c>
      <c r="C282" s="339" t="s">
        <v>63</v>
      </c>
      <c r="D282" s="1105"/>
      <c r="E282" s="334">
        <v>43</v>
      </c>
      <c r="F282" s="433">
        <v>43</v>
      </c>
      <c r="G282" s="433"/>
      <c r="H282" s="428">
        <f t="shared" si="16"/>
        <v>43</v>
      </c>
      <c r="I282" s="335"/>
      <c r="J282" s="1434"/>
      <c r="K282" s="644"/>
      <c r="L282" s="259"/>
    </row>
    <row r="283" spans="1:12" ht="16.5" thickBot="1">
      <c r="A283" s="471"/>
      <c r="B283" s="476">
        <v>4</v>
      </c>
      <c r="C283" s="461" t="s">
        <v>711</v>
      </c>
      <c r="D283" s="766"/>
      <c r="E283" s="488"/>
      <c r="F283" s="447">
        <v>142</v>
      </c>
      <c r="G283" s="1532"/>
      <c r="H283" s="447">
        <f t="shared" si="16"/>
        <v>142</v>
      </c>
      <c r="I283" s="556"/>
      <c r="J283" s="1442"/>
      <c r="K283" s="766"/>
      <c r="L283" s="1411"/>
    </row>
    <row r="284" spans="1:12" ht="16.5" thickBot="1">
      <c r="A284" s="471"/>
      <c r="B284" s="476"/>
      <c r="C284" s="564" t="s">
        <v>825</v>
      </c>
      <c r="D284" s="1128"/>
      <c r="E284" s="457">
        <f>SUM(E285:E287)</f>
        <v>2899</v>
      </c>
      <c r="F284" s="457">
        <f>SUM(F285:F288)</f>
        <v>2899</v>
      </c>
      <c r="G284" s="457">
        <f>SUM(G285:G288)</f>
        <v>0</v>
      </c>
      <c r="H284" s="464">
        <f t="shared" si="16"/>
        <v>2899</v>
      </c>
      <c r="I284" s="556"/>
      <c r="J284" s="1442"/>
      <c r="K284" s="766"/>
      <c r="L284" s="1411"/>
    </row>
    <row r="285" spans="1:12" ht="16.5" thickBot="1">
      <c r="A285" s="468"/>
      <c r="B285" s="469">
        <v>1</v>
      </c>
      <c r="C285" s="470" t="s">
        <v>61</v>
      </c>
      <c r="D285" s="1645"/>
      <c r="E285" s="1646">
        <v>2628</v>
      </c>
      <c r="F285" s="483">
        <v>1843</v>
      </c>
      <c r="G285" s="483"/>
      <c r="H285" s="426">
        <f t="shared" si="16"/>
        <v>1843</v>
      </c>
      <c r="I285" s="355"/>
      <c r="J285" s="1437"/>
      <c r="K285" s="1427"/>
      <c r="L285" s="1300"/>
    </row>
    <row r="286" spans="1:12" ht="16.5" thickBot="1">
      <c r="A286" s="435"/>
      <c r="B286" s="424">
        <v>2</v>
      </c>
      <c r="C286" s="339" t="s">
        <v>30</v>
      </c>
      <c r="D286" s="1105"/>
      <c r="E286" s="334">
        <v>256</v>
      </c>
      <c r="F286" s="433">
        <v>256</v>
      </c>
      <c r="G286" s="433"/>
      <c r="H286" s="428">
        <f t="shared" si="16"/>
        <v>256</v>
      </c>
      <c r="I286" s="556"/>
      <c r="J286" s="1442"/>
      <c r="K286" s="644"/>
      <c r="L286" s="259"/>
    </row>
    <row r="287" spans="1:12" ht="15.75">
      <c r="A287" s="423"/>
      <c r="B287" s="424">
        <v>3</v>
      </c>
      <c r="C287" s="339" t="s">
        <v>63</v>
      </c>
      <c r="D287" s="1105"/>
      <c r="E287" s="334">
        <v>15</v>
      </c>
      <c r="F287" s="433">
        <v>15</v>
      </c>
      <c r="G287" s="433"/>
      <c r="H287" s="428">
        <f t="shared" si="16"/>
        <v>15</v>
      </c>
      <c r="I287" s="335"/>
      <c r="J287" s="1434"/>
      <c r="K287" s="644"/>
      <c r="L287" s="259"/>
    </row>
    <row r="288" spans="1:12" ht="16.5" thickBot="1">
      <c r="A288" s="471"/>
      <c r="B288" s="476">
        <v>4</v>
      </c>
      <c r="C288" s="461" t="s">
        <v>711</v>
      </c>
      <c r="D288" s="766"/>
      <c r="E288" s="488"/>
      <c r="F288" s="447">
        <v>785</v>
      </c>
      <c r="G288" s="1532"/>
      <c r="H288" s="447">
        <f t="shared" si="16"/>
        <v>785</v>
      </c>
      <c r="I288" s="556"/>
      <c r="J288" s="1442"/>
      <c r="K288" s="766"/>
      <c r="L288" s="1411"/>
    </row>
    <row r="289" spans="1:15" ht="16.5" thickBot="1">
      <c r="A289" s="471"/>
      <c r="B289" s="476"/>
      <c r="C289" s="564" t="s">
        <v>826</v>
      </c>
      <c r="D289" s="1128"/>
      <c r="E289" s="457">
        <f>SUM(E290:E292)</f>
        <v>2824</v>
      </c>
      <c r="F289" s="457">
        <f>SUM(F290:F293)</f>
        <v>2824</v>
      </c>
      <c r="G289" s="457">
        <f>SUM(G290:G293)</f>
        <v>0</v>
      </c>
      <c r="H289" s="464">
        <f t="shared" si="16"/>
        <v>2824</v>
      </c>
      <c r="I289" s="556"/>
      <c r="J289" s="1442"/>
      <c r="K289" s="766"/>
      <c r="L289" s="1411"/>
    </row>
    <row r="290" spans="1:15" ht="16.5" thickBot="1">
      <c r="A290" s="468"/>
      <c r="B290" s="469">
        <v>1</v>
      </c>
      <c r="C290" s="470" t="s">
        <v>61</v>
      </c>
      <c r="D290" s="1645"/>
      <c r="E290" s="1646">
        <v>2553</v>
      </c>
      <c r="F290" s="483">
        <v>1803</v>
      </c>
      <c r="G290" s="483"/>
      <c r="H290" s="426">
        <f t="shared" si="16"/>
        <v>1803</v>
      </c>
      <c r="I290" s="355"/>
      <c r="J290" s="1437"/>
      <c r="K290" s="1427"/>
      <c r="L290" s="1300"/>
    </row>
    <row r="291" spans="1:15" ht="16.5" thickBot="1">
      <c r="A291" s="435"/>
      <c r="B291" s="424">
        <v>2</v>
      </c>
      <c r="C291" s="339" t="s">
        <v>30</v>
      </c>
      <c r="D291" s="1105"/>
      <c r="E291" s="334">
        <v>249</v>
      </c>
      <c r="F291" s="433">
        <v>249</v>
      </c>
      <c r="G291" s="433"/>
      <c r="H291" s="428">
        <f t="shared" si="16"/>
        <v>249</v>
      </c>
      <c r="I291" s="556"/>
      <c r="J291" s="1442"/>
      <c r="K291" s="644"/>
      <c r="L291" s="259"/>
    </row>
    <row r="292" spans="1:15" ht="15.75">
      <c r="A292" s="423"/>
      <c r="B292" s="424">
        <v>3</v>
      </c>
      <c r="C292" s="339" t="s">
        <v>63</v>
      </c>
      <c r="D292" s="1105"/>
      <c r="E292" s="334">
        <v>22</v>
      </c>
      <c r="F292" s="433">
        <v>22</v>
      </c>
      <c r="G292" s="433"/>
      <c r="H292" s="428">
        <f t="shared" si="16"/>
        <v>22</v>
      </c>
      <c r="I292" s="335"/>
      <c r="J292" s="1434"/>
      <c r="K292" s="644"/>
      <c r="L292" s="259"/>
    </row>
    <row r="293" spans="1:15" ht="16.5" thickBot="1">
      <c r="A293" s="471"/>
      <c r="B293" s="476">
        <v>4</v>
      </c>
      <c r="C293" s="339" t="s">
        <v>711</v>
      </c>
      <c r="D293" s="766"/>
      <c r="E293" s="488"/>
      <c r="F293" s="447">
        <v>750</v>
      </c>
      <c r="G293" s="1532"/>
      <c r="H293" s="447">
        <f t="shared" si="16"/>
        <v>750</v>
      </c>
      <c r="I293" s="556"/>
      <c r="J293" s="1442"/>
      <c r="K293" s="766"/>
      <c r="L293" s="1411"/>
    </row>
    <row r="294" spans="1:15" ht="16.5" thickBot="1">
      <c r="A294" s="471"/>
      <c r="B294" s="476"/>
      <c r="C294" s="564" t="s">
        <v>829</v>
      </c>
      <c r="D294" s="1128"/>
      <c r="E294" s="457">
        <f>SUM(E295:E297)</f>
        <v>2555</v>
      </c>
      <c r="F294" s="457">
        <f>SUM(F295:F298)</f>
        <v>2555</v>
      </c>
      <c r="G294" s="457">
        <f>SUM(G295:G298)</f>
        <v>0</v>
      </c>
      <c r="H294" s="464">
        <f t="shared" si="16"/>
        <v>2555</v>
      </c>
      <c r="I294" s="556"/>
      <c r="J294" s="1442"/>
      <c r="K294" s="766"/>
      <c r="L294" s="1411"/>
    </row>
    <row r="295" spans="1:15" ht="16.5" thickBot="1">
      <c r="A295" s="524"/>
      <c r="B295" s="475">
        <v>1</v>
      </c>
      <c r="C295" s="237" t="s">
        <v>61</v>
      </c>
      <c r="D295" s="1088"/>
      <c r="E295" s="437">
        <v>2308</v>
      </c>
      <c r="F295" s="425">
        <v>1618</v>
      </c>
      <c r="G295" s="425"/>
      <c r="H295" s="432">
        <f t="shared" si="16"/>
        <v>1618</v>
      </c>
      <c r="I295" s="556"/>
      <c r="J295" s="1442"/>
      <c r="K295" s="653"/>
      <c r="L295" s="647"/>
    </row>
    <row r="296" spans="1:15" ht="16.5" thickBot="1">
      <c r="A296" s="435"/>
      <c r="B296" s="424">
        <v>2</v>
      </c>
      <c r="C296" s="339" t="s">
        <v>30</v>
      </c>
      <c r="D296" s="1105"/>
      <c r="E296" s="334">
        <v>225</v>
      </c>
      <c r="F296" s="433">
        <v>225</v>
      </c>
      <c r="G296" s="433"/>
      <c r="H296" s="428">
        <f t="shared" si="16"/>
        <v>225</v>
      </c>
      <c r="I296" s="556"/>
      <c r="J296" s="1442"/>
      <c r="K296" s="644"/>
      <c r="L296" s="259"/>
    </row>
    <row r="297" spans="1:15" ht="15.75">
      <c r="A297" s="423"/>
      <c r="B297" s="424">
        <v>3</v>
      </c>
      <c r="C297" s="339" t="s">
        <v>63</v>
      </c>
      <c r="D297" s="1105"/>
      <c r="E297" s="334">
        <v>22</v>
      </c>
      <c r="F297" s="433">
        <v>22</v>
      </c>
      <c r="G297" s="433"/>
      <c r="H297" s="428">
        <f t="shared" si="16"/>
        <v>22</v>
      </c>
      <c r="I297" s="335"/>
      <c r="J297" s="1434"/>
      <c r="K297" s="644"/>
      <c r="L297" s="259"/>
    </row>
    <row r="298" spans="1:15" ht="16.5" thickBot="1">
      <c r="A298" s="435"/>
      <c r="B298" s="436">
        <v>4</v>
      </c>
      <c r="C298" s="339" t="s">
        <v>711</v>
      </c>
      <c r="D298" s="1088"/>
      <c r="E298" s="437"/>
      <c r="F298" s="438">
        <v>690</v>
      </c>
      <c r="G298" s="438"/>
      <c r="H298" s="428">
        <f t="shared" si="16"/>
        <v>690</v>
      </c>
      <c r="I298" s="439"/>
      <c r="J298" s="1435"/>
      <c r="K298" s="1871"/>
      <c r="L298" s="526"/>
    </row>
    <row r="299" spans="1:15" ht="16.5" thickBot="1">
      <c r="A299" s="448"/>
      <c r="B299" s="449"/>
      <c r="C299" s="1307" t="s">
        <v>181</v>
      </c>
      <c r="D299" s="1308"/>
      <c r="E299" s="451"/>
      <c r="F299" s="452"/>
      <c r="G299" s="452"/>
      <c r="H299" s="453">
        <f t="shared" si="14"/>
        <v>0</v>
      </c>
      <c r="I299" s="355"/>
      <c r="J299" s="1437"/>
      <c r="K299" s="346"/>
      <c r="L299" s="356"/>
    </row>
    <row r="300" spans="1:15" ht="15.75">
      <c r="A300" s="524"/>
      <c r="B300" s="475">
        <v>1</v>
      </c>
      <c r="C300" s="517" t="s">
        <v>61</v>
      </c>
      <c r="D300" s="517"/>
      <c r="E300" s="427">
        <f>E84+E88+E92+E96+E100+E105+E110+E115+E119+E123+E127+E132+E137+E141+E146+E151+E155+E159+E166+E171+E176+E181+E187+E192+E196+E201+E205+E210+E214+E245+E256+E230+E261+E265+E270+E275+E280+E285+E290+E295</f>
        <v>54375</v>
      </c>
      <c r="F300" s="427">
        <f>F84+F88+F92+F96+F100+F105+F110+F115+F119+F123+F127+F132+F137+F141+F146+F151+F155+F159+F166+F171+F176+F181+F187+F192+F196+F201+F205+F210+F214+F226+F245+F256+F230+F252+F261+F265+F270+F275+F280+F285+F290+F295</f>
        <v>63983</v>
      </c>
      <c r="G300" s="427">
        <f>G84+G88+G92+G96+G100+G105+G110+G115+G119+G123+G127+G132+G137+G141+G146+G151+G155+G159+G166+G171+G176+G181+G187+G192+G196+G201+G205+G210+G214+G226+G245+G256+G230+G252+G261+G265+G270+G275+G280+G285+G290+G295</f>
        <v>560</v>
      </c>
      <c r="H300" s="432">
        <f t="shared" si="14"/>
        <v>64543</v>
      </c>
      <c r="I300" s="335">
        <f>I84+I88+I92+I96+I100+I105+I110+I115+I119+I123+I127+I132+I137+I141+I146+I151+I155+I159+I166+I171+I176+I201</f>
        <v>0</v>
      </c>
      <c r="J300" s="565">
        <f>I300/H300</f>
        <v>0</v>
      </c>
      <c r="K300" s="427">
        <f>K84+K88+K92+K96+K100+K105+K110+K115+K119+K123+K127+K132+K137+K141+K146+K151+K155+K159+K166+K171+K176+K181+K187+K192+K196+K201+K205+K210+K214+K256</f>
        <v>1506</v>
      </c>
      <c r="L300" s="427">
        <f>L84+L88+L92+L96+L100+L105+L110+L115+L119+L123+L127+L132+L137+L141+L146+L151+L155+L159+L166+L171+L176+L181+L187+L192+L196+L201+L205+L210+L214+L256</f>
        <v>0</v>
      </c>
    </row>
    <row r="301" spans="1:15" ht="15.75">
      <c r="A301" s="423"/>
      <c r="B301" s="424">
        <v>2</v>
      </c>
      <c r="C301" s="403" t="s">
        <v>30</v>
      </c>
      <c r="D301" s="403"/>
      <c r="E301" s="434">
        <f>E85+E89+E93+E97+E101+E106+E111+E116+E120+E124+E128+E133+E138+E142+E147+E152+E156+E160+E167+E172+E177+E182+E188+E193+E197+E202+E206+E211+E215+E246+E257+E231+E262+E266+E271+E276+E281+E286+E291+E296</f>
        <v>6862</v>
      </c>
      <c r="F301" s="434">
        <f>F85+F89+F93+F97+F101+F106+F111+F116+F120+F124+F128+F133+F138+F142+F147+F152+F156+F160+F167+F172+F177+F182+F188+F193+F197+F202+F206+F211+F215+F227+F246+F253+F257+F231+F262+F266+F271+F276+F281+F286+F291+F296</f>
        <v>9414</v>
      </c>
      <c r="G301" s="434">
        <f>G85+G89+G93+G97+G101+G106+G111+G116+G120+G124+G128+G133+G138+G142+G147+G152+G156+G160+G167+G172+G177+G182+G188+G193+G197+G202+G206+G211+G215+G227+G246+G253+G257+G231+G262+G266+G271+G276+G281+G286+G291+G296</f>
        <v>210</v>
      </c>
      <c r="H301" s="428">
        <f t="shared" si="14"/>
        <v>9624</v>
      </c>
      <c r="I301" s="260">
        <f>I85+I89+I93+I97+I101+I106+I111+I116+I120+I124+I128+I133+I138+I142+I147+I152+I156+I160+I167+I172+I177+I202</f>
        <v>0</v>
      </c>
      <c r="J301" s="1432">
        <f>I301/H301</f>
        <v>0</v>
      </c>
      <c r="K301" s="434">
        <f>K85+K89+K93+K97+K101+K106+K111+K116+K120+K124+K128+K133+K138+K142+K147+K152+K156+K160+K167+K172+K177+K182+K188+K193+K197+K202+K206+K211+K215+K257</f>
        <v>244</v>
      </c>
      <c r="L301" s="434">
        <f>L85+L89+L93+L97+L101+L106+L111+L116+L120+L124+L128+L133+L138+L142+L147+L152+L156+L160+L167+L172+L177+L182+L188+L193+L197+L202+L206+L211+L215+L257</f>
        <v>0</v>
      </c>
    </row>
    <row r="302" spans="1:15" ht="15.75">
      <c r="A302" s="423"/>
      <c r="B302" s="424">
        <v>3</v>
      </c>
      <c r="C302" s="403" t="s">
        <v>63</v>
      </c>
      <c r="D302" s="517"/>
      <c r="E302" s="427">
        <f>E86+E90+E94+E98+E102+E107+E112+E117+E121+E125+E129+E134+E139+E143+E148+E153+E157+E161+E168+E173+E178+E183+E189+E194+E198+E203+E207+E212+E216+E220+E224+E232+E237+E247+E254+E242+E263+E258+E267+E272+E277+E282+E287+E292+E297</f>
        <v>297035</v>
      </c>
      <c r="F302" s="427">
        <f>F86+F90+F94+F98+F102+F107+F112+F117+F121+F125+F129+F134+F139+F143+F148+F153+F157+F161+F168+F173+F178+F183+F189+F194+F198+F203+F207+F212+F216+F220+F224+F228+F232+F237+F247+F254+F242+F263+F258+F267+F272+F277+F282+F287+F292+F297</f>
        <v>323244</v>
      </c>
      <c r="G302" s="427">
        <f>G86+G90+G94+G98+G102+G107+G112+G117+G121+G125+G129+G134+G139+G143+G148+G153+G157+G161+G168+G173+G178+G183+G189+G194+G198+G203+G207+G212+G216+G220+G224+G228+G232+G237+G247+G254+G242+G263+G258+G267+G272+G277+G282+G287+G292+G297</f>
        <v>-3060</v>
      </c>
      <c r="H302" s="428">
        <f t="shared" si="14"/>
        <v>320184</v>
      </c>
      <c r="I302" s="260">
        <f>I86+I90+I94+I98+I102+I107+I112+I117+I121+I125+I129+I134+I139+I143+I148+I153+I157+I161+I168+I173+I178+I183+I194+I198+I203+I207+I220+I254</f>
        <v>0</v>
      </c>
      <c r="J302" s="1432">
        <f>I302/H302</f>
        <v>0</v>
      </c>
      <c r="K302" s="427">
        <f>K86+K90+K94+K98+K102+K107+K112+K117+K121+K125+K129+K134+K139+K143+K148+K153+K157+K161+K168+K173+K178+K183+K189+K194+K198+K203+K207+K212+K216+K220+K224+K232+K237+K247+K254+K242+K263+K258</f>
        <v>6050</v>
      </c>
      <c r="L302" s="427">
        <f>L86+L90+L94+L98+L102+L107+L112+L117+L121+L125+L129+L134+L139+L143+L148+L153+L157+L161+L168+L173+L178+L183+L189+L194+L198+L203+L207+L212+L216+L220+L224+L232+L237+L247+L254+L242+L263+L258</f>
        <v>0</v>
      </c>
      <c r="M302" s="463"/>
      <c r="N302" s="463"/>
    </row>
    <row r="303" spans="1:15" ht="15.75">
      <c r="A303" s="423"/>
      <c r="B303" s="424">
        <v>4</v>
      </c>
      <c r="C303" s="339" t="s">
        <v>712</v>
      </c>
      <c r="D303" s="339"/>
      <c r="E303" s="434">
        <f>E108+E113+E135+E162+E174+E184+E190+E199</f>
        <v>0</v>
      </c>
      <c r="F303" s="433">
        <f>F103+F169</f>
        <v>0</v>
      </c>
      <c r="G303" s="433">
        <f>G103+G169</f>
        <v>0</v>
      </c>
      <c r="H303" s="428">
        <f t="shared" si="14"/>
        <v>0</v>
      </c>
      <c r="I303" s="259">
        <f>I113+I108+I135+I174+I162+I190+I199</f>
        <v>0</v>
      </c>
      <c r="J303" s="1432"/>
      <c r="K303" s="491">
        <f>K103</f>
        <v>0</v>
      </c>
      <c r="L303" s="428"/>
      <c r="M303" s="463"/>
      <c r="N303" s="463"/>
      <c r="O303" s="463"/>
    </row>
    <row r="304" spans="1:15" ht="15.75">
      <c r="A304" s="423"/>
      <c r="B304" s="424">
        <v>5</v>
      </c>
      <c r="C304" s="339" t="s">
        <v>711</v>
      </c>
      <c r="D304" s="339"/>
      <c r="E304" s="434">
        <f>E185</f>
        <v>27000</v>
      </c>
      <c r="F304" s="433">
        <f>F185+F249+F268+F273+F278+F283+F288+F293+F298</f>
        <v>37437</v>
      </c>
      <c r="G304" s="433">
        <f>G185+G249+G259+G268+G273+G278+G283+G288+G293+G298</f>
        <v>4660</v>
      </c>
      <c r="H304" s="428">
        <f t="shared" si="14"/>
        <v>42097</v>
      </c>
      <c r="I304" s="260"/>
      <c r="J304" s="1432"/>
      <c r="K304" s="644"/>
      <c r="L304" s="428"/>
    </row>
    <row r="305" spans="1:14" ht="16.5" thickBot="1">
      <c r="A305" s="435"/>
      <c r="B305" s="436">
        <v>6</v>
      </c>
      <c r="C305" s="517" t="s">
        <v>710</v>
      </c>
      <c r="E305" s="467">
        <f>E250</f>
        <v>0</v>
      </c>
      <c r="F305" s="467"/>
      <c r="G305" s="438"/>
      <c r="H305" s="441"/>
      <c r="I305" s="439"/>
      <c r="J305" s="1435"/>
      <c r="L305" s="441"/>
      <c r="N305" s="463"/>
    </row>
    <row r="306" spans="1:14" ht="16.5" thickBot="1">
      <c r="A306" s="328"/>
      <c r="B306" s="409"/>
      <c r="C306" s="153" t="s">
        <v>150</v>
      </c>
      <c r="D306" s="585"/>
      <c r="E306" s="489">
        <f>E83+E87+E91+E95+E99+E104+E109+E114+E118+E122+E126+E131+E136+E140+E145+E150+E154+E158+E165+E170+E175+E180+E186+E191+E195+E200+E204+E209+E213+E217+E221+E229+E234+E244+E251+E255+E239+E260+E264+E269+E274+E279+E284+E289+E294</f>
        <v>385272</v>
      </c>
      <c r="F306" s="489">
        <f>F83+F87+F91+F95+F99+F104+F109+F114+F118+F122+F126+F131+F136+F140+F145+F150+F154+F158+F165+F170+F175+F180+F186+F191+F195+F200+F204+F209+F213+F217+F221+F225+F229+F234+F244+F251+F255+F239+F260+F264+F269+F274+F279+F284+F289+F294</f>
        <v>434078</v>
      </c>
      <c r="G306" s="490">
        <f>G83+G87+G91+G95+G99+G104+G109+G114+G118+G122+G126+G131+G136+G140+G145+G150+G154+G158+G165+G170+G175+G180+G186+G191+G195+G204+G200+G209+G213+G217+G221+G225+G229+G234+G239+G244+G251+G255+G260+G264+G269+G274+G279+G284+G289+G294</f>
        <v>2370</v>
      </c>
      <c r="H306" s="489">
        <f>SUM(F306:G306)</f>
        <v>436448</v>
      </c>
      <c r="I306" s="411">
        <f>I83+I87+I91+I95+I99+I104+I109+I114+I118+I122+I126+I131+I136+I140+I145+I150+I154+I158+I165+I170+I175+I180+I186+I191+I195+I200+I204+I217+I251</f>
        <v>0</v>
      </c>
      <c r="J306" s="1443">
        <f>I306/H306</f>
        <v>0</v>
      </c>
      <c r="K306" s="586">
        <f>K83+K87+K91+K95+K99+K104+K109+K114+K118+K122+K126+K131+K136+K140+K145+K150+K154+K158+K165+K170+K175+K180+K186+K191+K195+K200+K204+K209+K213+K217+K221+K229+K234+K244+K251+K255+K239+K260</f>
        <v>7800</v>
      </c>
      <c r="L306" s="489">
        <f>L83+L87+L91+L95+L99+L104+L109+L114+L118+L122+L126+L131+L136+L140+L145+L150+L154+L158+L165+L170+L175+L180+L186+L191+L195+L200+L204+L209+L213+L217+L221+L229+L234+L244+L251+L255+L239+L260</f>
        <v>0</v>
      </c>
    </row>
    <row r="308" spans="1:14">
      <c r="E308" s="463"/>
      <c r="F308" s="463"/>
      <c r="G308" s="463"/>
    </row>
    <row r="309" spans="1:14">
      <c r="F309" s="463"/>
      <c r="G309" s="463"/>
      <c r="H309" s="463"/>
    </row>
    <row r="310" spans="1:14">
      <c r="E310" s="463"/>
      <c r="F310" s="463"/>
      <c r="G310" s="463"/>
    </row>
    <row r="311" spans="1:14">
      <c r="F311" s="463"/>
      <c r="G311" s="463"/>
    </row>
    <row r="312" spans="1:14">
      <c r="E312" s="463"/>
    </row>
    <row r="313" spans="1:14">
      <c r="G313" s="463"/>
    </row>
    <row r="314" spans="1:14">
      <c r="F314" s="463"/>
    </row>
    <row r="315" spans="1:14">
      <c r="F315" s="463"/>
    </row>
  </sheetData>
  <phoneticPr fontId="0" type="noConversion"/>
  <printOptions horizontalCentered="1"/>
  <pageMargins left="0.39370078740157483" right="0.39370078740157483" top="0.55118110236220474" bottom="0.48" header="0.19685039370078741" footer="0.31496062992125984"/>
  <pageSetup paperSize="9" scale="55" firstPageNumber="11" orientation="portrait" useFirstPageNumber="1" horizontalDpi="300" verticalDpi="300" r:id="rId1"/>
  <headerFooter alignWithMargins="0">
    <oddHeader>&amp;R&amp;P</oddHeader>
  </headerFooter>
  <rowBreaks count="3" manualBreakCount="3">
    <brk id="81" max="16383" man="1"/>
    <brk id="163" max="16383" man="1"/>
    <brk id="238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10"/>
  <sheetViews>
    <sheetView workbookViewId="0">
      <selection activeCell="G109" sqref="G109"/>
    </sheetView>
  </sheetViews>
  <sheetFormatPr defaultColWidth="8" defaultRowHeight="12.75"/>
  <cols>
    <col min="1" max="1" width="8.7109375" style="323" customWidth="1"/>
    <col min="2" max="2" width="8.5703125" style="234" customWidth="1"/>
    <col min="3" max="3" width="56.42578125" style="234" customWidth="1"/>
    <col min="4" max="4" width="13.7109375" style="234" hidden="1" customWidth="1"/>
    <col min="5" max="5" width="12.85546875" style="234" customWidth="1"/>
    <col min="6" max="6" width="11.28515625" style="234" customWidth="1"/>
    <col min="7" max="7" width="11.140625" style="234" customWidth="1"/>
    <col min="8" max="8" width="11.28515625" style="234" customWidth="1"/>
    <col min="9" max="9" width="10.5703125" style="234" hidden="1" customWidth="1"/>
    <col min="10" max="10" width="7.7109375" style="234" hidden="1" customWidth="1"/>
    <col min="11" max="11" width="8" style="234" customWidth="1"/>
    <col min="12" max="12" width="9.5703125" style="234" customWidth="1"/>
    <col min="13" max="16384" width="8" style="234"/>
  </cols>
  <sheetData>
    <row r="1" spans="1:12" s="214" customFormat="1" ht="17.25" customHeight="1" thickBot="1">
      <c r="A1" s="1" t="s">
        <v>228</v>
      </c>
      <c r="B1" s="566"/>
      <c r="E1" s="215"/>
      <c r="G1" s="349" t="s">
        <v>650</v>
      </c>
    </row>
    <row r="2" spans="1:12" s="220" customFormat="1" ht="15.75">
      <c r="A2" s="216" t="s">
        <v>114</v>
      </c>
      <c r="B2" s="217"/>
      <c r="C2" s="218" t="s">
        <v>258</v>
      </c>
      <c r="D2" s="1077"/>
      <c r="E2" s="219" t="s">
        <v>115</v>
      </c>
    </row>
    <row r="3" spans="1:12" s="220" customFormat="1" ht="16.5" thickBot="1">
      <c r="A3" s="221" t="s">
        <v>116</v>
      </c>
      <c r="B3" s="222"/>
      <c r="C3" s="223" t="s">
        <v>229</v>
      </c>
      <c r="D3" s="1097"/>
      <c r="E3" s="350" t="s">
        <v>230</v>
      </c>
    </row>
    <row r="4" spans="1:12" s="225" customFormat="1" ht="14.25" customHeight="1" thickBot="1">
      <c r="E4" s="226" t="s">
        <v>118</v>
      </c>
    </row>
    <row r="5" spans="1:12" ht="63.75" thickBot="1">
      <c r="A5" s="227" t="s">
        <v>119</v>
      </c>
      <c r="B5" s="228" t="s">
        <v>120</v>
      </c>
      <c r="C5" s="229" t="s">
        <v>121</v>
      </c>
      <c r="D5" s="230" t="s">
        <v>454</v>
      </c>
      <c r="E5" s="230" t="s">
        <v>898</v>
      </c>
      <c r="F5" s="231" t="s">
        <v>1003</v>
      </c>
      <c r="G5" s="525" t="s">
        <v>593</v>
      </c>
      <c r="H5" s="244" t="s">
        <v>676</v>
      </c>
      <c r="I5" s="232" t="s">
        <v>452</v>
      </c>
      <c r="J5" s="227" t="s">
        <v>156</v>
      </c>
      <c r="K5" s="1309" t="s">
        <v>49</v>
      </c>
      <c r="L5" s="1310" t="s">
        <v>50</v>
      </c>
    </row>
    <row r="6" spans="1:12" ht="16.5" thickBot="1">
      <c r="A6" s="351" t="s">
        <v>122</v>
      </c>
      <c r="B6" s="352"/>
      <c r="C6" s="353"/>
      <c r="D6" s="991"/>
      <c r="E6" s="354"/>
      <c r="F6" s="239"/>
      <c r="G6" s="240"/>
      <c r="H6" s="239"/>
      <c r="I6" s="240"/>
      <c r="J6" s="240"/>
      <c r="K6" s="994"/>
      <c r="L6" s="1313"/>
    </row>
    <row r="7" spans="1:12" s="246" customFormat="1" ht="16.5" thickBot="1">
      <c r="A7" s="241">
        <v>1</v>
      </c>
      <c r="B7" s="242">
        <v>2</v>
      </c>
      <c r="C7" s="242">
        <v>3</v>
      </c>
      <c r="D7" s="992"/>
      <c r="E7" s="243">
        <v>4</v>
      </c>
      <c r="F7" s="244"/>
      <c r="G7" s="245"/>
      <c r="H7" s="244"/>
      <c r="I7" s="245"/>
      <c r="J7" s="245"/>
      <c r="K7" s="241"/>
      <c r="L7" s="243"/>
    </row>
    <row r="8" spans="1:12" s="362" customFormat="1" ht="15.75">
      <c r="A8" s="357"/>
      <c r="B8" s="358"/>
      <c r="C8" s="358" t="s">
        <v>123</v>
      </c>
      <c r="D8" s="358"/>
      <c r="E8" s="359"/>
      <c r="F8" s="361"/>
      <c r="G8" s="360"/>
      <c r="H8" s="361"/>
      <c r="I8" s="360"/>
      <c r="J8" s="1428"/>
      <c r="K8" s="1444"/>
      <c r="L8" s="1314"/>
    </row>
    <row r="9" spans="1:12" s="332" customFormat="1">
      <c r="A9" s="252">
        <v>1</v>
      </c>
      <c r="B9" s="253"/>
      <c r="C9" s="61" t="s">
        <v>679</v>
      </c>
      <c r="D9" s="1079"/>
      <c r="E9" s="254"/>
      <c r="F9" s="364"/>
      <c r="G9" s="364"/>
      <c r="H9" s="364"/>
      <c r="I9" s="363"/>
      <c r="J9" s="364"/>
      <c r="K9" s="1445"/>
      <c r="L9" s="1312"/>
    </row>
    <row r="10" spans="1:12">
      <c r="A10" s="252"/>
      <c r="B10" s="253">
        <v>1</v>
      </c>
      <c r="C10" s="54" t="s">
        <v>718</v>
      </c>
      <c r="D10" s="1080"/>
      <c r="E10" s="62">
        <f>E11</f>
        <v>0</v>
      </c>
      <c r="F10" s="428">
        <f>SUM(F11:F11)</f>
        <v>0</v>
      </c>
      <c r="G10" s="428">
        <f>SUM(G11:G11)</f>
        <v>0</v>
      </c>
      <c r="H10" s="428">
        <f t="shared" ref="H10:H36" si="0">SUM(F10:G10)</f>
        <v>0</v>
      </c>
      <c r="I10" s="260">
        <f>SUM(I11:I11)</f>
        <v>0</v>
      </c>
      <c r="J10" s="1432"/>
      <c r="K10" s="1446"/>
      <c r="L10" s="1311"/>
    </row>
    <row r="11" spans="1:12" ht="13.5" hidden="1">
      <c r="A11" s="252"/>
      <c r="B11" s="253"/>
      <c r="C11" s="403" t="s">
        <v>231</v>
      </c>
      <c r="D11" s="1102"/>
      <c r="E11" s="62"/>
      <c r="F11" s="428"/>
      <c r="G11" s="433"/>
      <c r="H11" s="428">
        <f t="shared" si="0"/>
        <v>0</v>
      </c>
      <c r="I11" s="260"/>
      <c r="J11" s="1432" t="e">
        <f>I11/H11</f>
        <v>#DIV/0!</v>
      </c>
      <c r="K11" s="1446"/>
      <c r="L11" s="1311"/>
    </row>
    <row r="12" spans="1:12">
      <c r="A12" s="252"/>
      <c r="B12" s="253">
        <v>2</v>
      </c>
      <c r="C12" s="54" t="s">
        <v>727</v>
      </c>
      <c r="D12" s="1080"/>
      <c r="E12" s="62">
        <f>E13</f>
        <v>0</v>
      </c>
      <c r="F12" s="433">
        <f>F14+F13+F15</f>
        <v>0</v>
      </c>
      <c r="G12" s="433">
        <f>G14+G13+G15</f>
        <v>0</v>
      </c>
      <c r="H12" s="428">
        <f t="shared" si="0"/>
        <v>0</v>
      </c>
      <c r="I12" s="260">
        <f>I13+I14</f>
        <v>0</v>
      </c>
      <c r="J12" s="1432"/>
      <c r="K12" s="1446"/>
      <c r="L12" s="1311"/>
    </row>
    <row r="13" spans="1:12" hidden="1">
      <c r="A13" s="252"/>
      <c r="B13" s="253"/>
      <c r="C13" s="529"/>
      <c r="D13" s="1121"/>
      <c r="E13" s="62"/>
      <c r="F13" s="428"/>
      <c r="G13" s="433"/>
      <c r="H13" s="428">
        <f t="shared" si="0"/>
        <v>0</v>
      </c>
      <c r="I13" s="260"/>
      <c r="J13" s="1432"/>
      <c r="K13" s="1446"/>
      <c r="L13" s="1311"/>
    </row>
    <row r="14" spans="1:12" hidden="1">
      <c r="A14" s="252"/>
      <c r="B14" s="253"/>
      <c r="C14" s="1655"/>
      <c r="D14" s="1129"/>
      <c r="E14" s="62"/>
      <c r="F14" s="428"/>
      <c r="G14" s="433"/>
      <c r="H14" s="428">
        <f t="shared" si="0"/>
        <v>0</v>
      </c>
      <c r="I14" s="260"/>
      <c r="J14" s="1432"/>
      <c r="K14" s="1446"/>
      <c r="L14" s="1311"/>
    </row>
    <row r="15" spans="1:12" hidden="1">
      <c r="A15" s="252"/>
      <c r="B15" s="253"/>
      <c r="C15" s="1655"/>
      <c r="D15" s="1129"/>
      <c r="E15" s="62"/>
      <c r="F15" s="428"/>
      <c r="G15" s="433"/>
      <c r="H15" s="428">
        <f t="shared" si="0"/>
        <v>0</v>
      </c>
      <c r="I15" s="260"/>
      <c r="J15" s="1432"/>
      <c r="K15" s="1446"/>
      <c r="L15" s="1311"/>
    </row>
    <row r="16" spans="1:12">
      <c r="A16" s="252"/>
      <c r="B16" s="253">
        <v>3</v>
      </c>
      <c r="C16" s="54" t="s">
        <v>683</v>
      </c>
      <c r="D16" s="1080"/>
      <c r="E16" s="62">
        <f>SUM(E17)</f>
        <v>0</v>
      </c>
      <c r="F16" s="428">
        <f>F17</f>
        <v>0</v>
      </c>
      <c r="G16" s="428">
        <f>G17</f>
        <v>0</v>
      </c>
      <c r="H16" s="428">
        <f t="shared" si="0"/>
        <v>0</v>
      </c>
      <c r="I16" s="260">
        <f>I18</f>
        <v>0</v>
      </c>
      <c r="J16" s="1432"/>
      <c r="K16" s="1446"/>
      <c r="L16" s="1311"/>
    </row>
    <row r="17" spans="1:12" hidden="1">
      <c r="A17" s="252"/>
      <c r="B17" s="253"/>
      <c r="C17" s="567"/>
      <c r="D17" s="1129"/>
      <c r="E17" s="62"/>
      <c r="F17" s="428"/>
      <c r="G17" s="433"/>
      <c r="H17" s="428">
        <f t="shared" si="0"/>
        <v>0</v>
      </c>
      <c r="I17" s="260"/>
      <c r="J17" s="1432"/>
      <c r="K17" s="1446"/>
      <c r="L17" s="1311"/>
    </row>
    <row r="18" spans="1:12" hidden="1">
      <c r="A18" s="252"/>
      <c r="B18" s="253"/>
      <c r="C18" s="529"/>
      <c r="D18" s="1121"/>
      <c r="E18" s="62"/>
      <c r="F18" s="428"/>
      <c r="G18" s="433"/>
      <c r="H18" s="428">
        <f t="shared" si="0"/>
        <v>0</v>
      </c>
      <c r="I18" s="260"/>
      <c r="J18" s="1432"/>
      <c r="K18" s="1446"/>
      <c r="L18" s="1311"/>
    </row>
    <row r="19" spans="1:12">
      <c r="A19" s="252"/>
      <c r="B19" s="253">
        <v>4</v>
      </c>
      <c r="C19" s="54" t="s">
        <v>685</v>
      </c>
      <c r="D19" s="1080">
        <f>SUM(D20)</f>
        <v>0</v>
      </c>
      <c r="E19" s="62">
        <f>SUM(E20:E20)</f>
        <v>3000</v>
      </c>
      <c r="F19" s="428">
        <f>SUM(F20:F21)</f>
        <v>3000</v>
      </c>
      <c r="G19" s="428">
        <f>SUM(G20:G21)</f>
        <v>0</v>
      </c>
      <c r="H19" s="428">
        <f t="shared" si="0"/>
        <v>3000</v>
      </c>
      <c r="I19" s="260">
        <f>SUM(I20:I20)</f>
        <v>0</v>
      </c>
      <c r="J19" s="1432"/>
      <c r="K19" s="1446"/>
      <c r="L19" s="1311"/>
    </row>
    <row r="20" spans="1:12">
      <c r="A20" s="252"/>
      <c r="B20" s="253"/>
      <c r="C20" s="530" t="s">
        <v>232</v>
      </c>
      <c r="D20" s="1122"/>
      <c r="E20" s="62">
        <v>3000</v>
      </c>
      <c r="F20" s="428">
        <v>3000</v>
      </c>
      <c r="G20" s="433"/>
      <c r="H20" s="428">
        <f t="shared" si="0"/>
        <v>3000</v>
      </c>
      <c r="I20" s="260"/>
      <c r="J20" s="1432"/>
      <c r="K20" s="1446"/>
      <c r="L20" s="1311"/>
    </row>
    <row r="21" spans="1:12" hidden="1">
      <c r="A21" s="252"/>
      <c r="B21" s="253"/>
      <c r="C21" s="527"/>
      <c r="D21" s="1122"/>
      <c r="E21" s="62"/>
      <c r="F21" s="428"/>
      <c r="G21" s="433"/>
      <c r="H21" s="428">
        <f t="shared" si="0"/>
        <v>0</v>
      </c>
      <c r="I21" s="260"/>
      <c r="J21" s="1432"/>
      <c r="K21" s="1446"/>
      <c r="L21" s="1311"/>
    </row>
    <row r="22" spans="1:12">
      <c r="A22" s="252"/>
      <c r="B22" s="253">
        <v>5</v>
      </c>
      <c r="C22" s="54" t="s">
        <v>715</v>
      </c>
      <c r="D22" s="1080"/>
      <c r="E22" s="62">
        <f>SUM(E23)</f>
        <v>0</v>
      </c>
      <c r="F22" s="428">
        <f>SUM(F23)</f>
        <v>0</v>
      </c>
      <c r="G22" s="428">
        <f>SUM(G23)</f>
        <v>0</v>
      </c>
      <c r="H22" s="428">
        <f t="shared" si="0"/>
        <v>0</v>
      </c>
      <c r="I22" s="260">
        <f>SUM(I23)</f>
        <v>0</v>
      </c>
      <c r="J22" s="1432"/>
      <c r="K22" s="1446"/>
      <c r="L22" s="1311"/>
    </row>
    <row r="23" spans="1:12" ht="13.5" hidden="1">
      <c r="A23" s="252"/>
      <c r="B23" s="253"/>
      <c r="C23" s="403" t="s">
        <v>233</v>
      </c>
      <c r="D23" s="1102"/>
      <c r="E23" s="62"/>
      <c r="F23" s="428"/>
      <c r="G23" s="433"/>
      <c r="H23" s="428">
        <f t="shared" si="0"/>
        <v>0</v>
      </c>
      <c r="I23" s="260"/>
      <c r="J23" s="1432" t="e">
        <f>I23/H23</f>
        <v>#DIV/0!</v>
      </c>
      <c r="K23" s="1446"/>
      <c r="L23" s="1311"/>
    </row>
    <row r="24" spans="1:12">
      <c r="A24" s="252"/>
      <c r="B24" s="253"/>
      <c r="C24" s="61" t="s">
        <v>688</v>
      </c>
      <c r="D24" s="1117"/>
      <c r="E24" s="62">
        <f>E10+E12+E16+E19+E22</f>
        <v>3000</v>
      </c>
      <c r="F24" s="428">
        <f>F10+F12+F16+F19+F22</f>
        <v>3000</v>
      </c>
      <c r="G24" s="428">
        <f>G10+G12+G16+G19+G22</f>
        <v>0</v>
      </c>
      <c r="H24" s="428">
        <f t="shared" si="0"/>
        <v>3000</v>
      </c>
      <c r="I24" s="259">
        <f>I10+I12+I16+I19+I22</f>
        <v>0</v>
      </c>
      <c r="J24" s="1432"/>
      <c r="K24" s="1446"/>
      <c r="L24" s="1311"/>
    </row>
    <row r="25" spans="1:12" ht="13.5" thickBot="1">
      <c r="A25" s="262"/>
      <c r="B25" s="263">
        <v>6</v>
      </c>
      <c r="C25" s="96" t="s">
        <v>690</v>
      </c>
      <c r="D25" s="1081"/>
      <c r="E25" s="264"/>
      <c r="F25" s="340"/>
      <c r="G25" s="341"/>
      <c r="H25" s="340">
        <f t="shared" si="0"/>
        <v>0</v>
      </c>
      <c r="I25" s="240"/>
      <c r="J25" s="1433"/>
      <c r="K25" s="1304"/>
      <c r="L25" s="1313"/>
    </row>
    <row r="26" spans="1:12" ht="13.5" thickBot="1">
      <c r="A26" s="266"/>
      <c r="B26" s="267"/>
      <c r="C26" s="72" t="s">
        <v>124</v>
      </c>
      <c r="D26" s="1099">
        <f>D20</f>
        <v>0</v>
      </c>
      <c r="E26" s="73">
        <f>SUM(E24:E25)</f>
        <v>3000</v>
      </c>
      <c r="F26" s="430">
        <f>SUM(F24:F25)</f>
        <v>3000</v>
      </c>
      <c r="G26" s="495">
        <f>SUM(G24:G25)</f>
        <v>0</v>
      </c>
      <c r="H26" s="495">
        <f t="shared" si="0"/>
        <v>3000</v>
      </c>
      <c r="I26" s="422">
        <f>SUM(I24:I25)</f>
        <v>0</v>
      </c>
      <c r="J26" s="496"/>
      <c r="K26" s="342">
        <f>SUM(K24:K25)</f>
        <v>0</v>
      </c>
      <c r="L26" s="73">
        <f>SUM(L24:L25)</f>
        <v>0</v>
      </c>
    </row>
    <row r="27" spans="1:12">
      <c r="A27" s="271">
        <v>3</v>
      </c>
      <c r="B27" s="272"/>
      <c r="C27" s="273" t="s">
        <v>161</v>
      </c>
      <c r="D27" s="1082"/>
      <c r="E27" s="295"/>
      <c r="F27" s="432"/>
      <c r="G27" s="425"/>
      <c r="H27" s="432">
        <f t="shared" si="0"/>
        <v>0</v>
      </c>
      <c r="I27" s="335"/>
      <c r="J27" s="1434"/>
      <c r="K27" s="1447"/>
      <c r="L27" s="238"/>
    </row>
    <row r="28" spans="1:12">
      <c r="A28" s="252"/>
      <c r="B28" s="253">
        <v>1</v>
      </c>
      <c r="C28" s="54" t="s">
        <v>236</v>
      </c>
      <c r="D28" s="1080"/>
      <c r="E28" s="62"/>
      <c r="F28" s="428"/>
      <c r="G28" s="433"/>
      <c r="H28" s="428">
        <f t="shared" si="0"/>
        <v>0</v>
      </c>
      <c r="I28" s="260"/>
      <c r="J28" s="1432"/>
      <c r="K28" s="1446"/>
      <c r="L28" s="1311"/>
    </row>
    <row r="29" spans="1:12">
      <c r="A29" s="252"/>
      <c r="B29" s="253">
        <v>2</v>
      </c>
      <c r="C29" s="54" t="s">
        <v>736</v>
      </c>
      <c r="D29" s="1080"/>
      <c r="E29" s="62"/>
      <c r="F29" s="428"/>
      <c r="G29" s="433"/>
      <c r="H29" s="428">
        <f t="shared" si="0"/>
        <v>0</v>
      </c>
      <c r="I29" s="260"/>
      <c r="J29" s="1432"/>
      <c r="K29" s="1446"/>
      <c r="L29" s="1311"/>
    </row>
    <row r="30" spans="1:12">
      <c r="A30" s="252"/>
      <c r="B30" s="253">
        <v>3</v>
      </c>
      <c r="C30" s="54" t="s">
        <v>738</v>
      </c>
      <c r="D30" s="1080"/>
      <c r="E30" s="62"/>
      <c r="F30" s="433">
        <f>F31</f>
        <v>0</v>
      </c>
      <c r="G30" s="433">
        <f>G31</f>
        <v>0</v>
      </c>
      <c r="H30" s="428">
        <f t="shared" si="0"/>
        <v>0</v>
      </c>
      <c r="I30" s="260">
        <f>I31</f>
        <v>0</v>
      </c>
      <c r="J30" s="1432"/>
      <c r="K30" s="1446"/>
      <c r="L30" s="1311"/>
    </row>
    <row r="31" spans="1:12">
      <c r="A31" s="252"/>
      <c r="B31" s="253"/>
      <c r="C31" s="568" t="s">
        <v>237</v>
      </c>
      <c r="D31" s="1130"/>
      <c r="E31" s="62"/>
      <c r="F31" s="428"/>
      <c r="G31" s="433"/>
      <c r="H31" s="428">
        <f t="shared" si="0"/>
        <v>0</v>
      </c>
      <c r="I31" s="260"/>
      <c r="J31" s="1432" t="e">
        <f>I31/H31</f>
        <v>#DIV/0!</v>
      </c>
      <c r="K31" s="1446"/>
      <c r="L31" s="1311"/>
    </row>
    <row r="32" spans="1:12">
      <c r="A32" s="252"/>
      <c r="B32" s="253">
        <v>5</v>
      </c>
      <c r="C32" s="54" t="s">
        <v>713</v>
      </c>
      <c r="D32" s="1080">
        <f>SUM(D33:D40)</f>
        <v>35142</v>
      </c>
      <c r="E32" s="62">
        <f>SUM(E33:E40)</f>
        <v>25346</v>
      </c>
      <c r="F32" s="62">
        <f>SUM(F33:F40)</f>
        <v>42256</v>
      </c>
      <c r="G32" s="62">
        <f>SUM(G33:G40)</f>
        <v>0</v>
      </c>
      <c r="H32" s="428">
        <f t="shared" si="0"/>
        <v>42256</v>
      </c>
      <c r="I32" s="259">
        <f>SUM(I33:I40)</f>
        <v>0</v>
      </c>
      <c r="J32" s="1432">
        <f>I32/H32</f>
        <v>0</v>
      </c>
      <c r="K32" s="1448">
        <f>SUM(K33:K40)</f>
        <v>0</v>
      </c>
      <c r="L32" s="570">
        <f>SUM(L33:L40)</f>
        <v>0</v>
      </c>
    </row>
    <row r="33" spans="1:12" hidden="1">
      <c r="A33" s="252"/>
      <c r="B33" s="253"/>
      <c r="C33" s="569"/>
      <c r="D33" s="1131"/>
      <c r="E33" s="62"/>
      <c r="F33" s="428"/>
      <c r="G33" s="433"/>
      <c r="H33" s="428">
        <f t="shared" si="0"/>
        <v>0</v>
      </c>
      <c r="I33" s="260"/>
      <c r="J33" s="1432"/>
      <c r="K33" s="1446"/>
      <c r="L33" s="1311"/>
    </row>
    <row r="34" spans="1:12">
      <c r="A34" s="252"/>
      <c r="B34" s="253"/>
      <c r="C34" s="569" t="s">
        <v>776</v>
      </c>
      <c r="D34" s="1131"/>
      <c r="E34" s="62"/>
      <c r="F34" s="428">
        <v>16910</v>
      </c>
      <c r="G34" s="433"/>
      <c r="H34" s="428">
        <f t="shared" si="0"/>
        <v>16910</v>
      </c>
      <c r="I34" s="260"/>
      <c r="J34" s="1432"/>
      <c r="K34" s="1446"/>
      <c r="L34" s="1311"/>
    </row>
    <row r="35" spans="1:12">
      <c r="A35" s="252"/>
      <c r="B35" s="253"/>
      <c r="C35" s="569" t="s">
        <v>298</v>
      </c>
      <c r="D35" s="1131"/>
      <c r="E35" s="62">
        <v>5000</v>
      </c>
      <c r="F35" s="428">
        <v>5000</v>
      </c>
      <c r="G35" s="433"/>
      <c r="H35" s="428">
        <f t="shared" si="0"/>
        <v>5000</v>
      </c>
      <c r="I35" s="260"/>
      <c r="J35" s="1432"/>
      <c r="K35" s="1446"/>
      <c r="L35" s="1311"/>
    </row>
    <row r="36" spans="1:12">
      <c r="A36" s="252"/>
      <c r="B36" s="253"/>
      <c r="C36" s="569" t="s">
        <v>299</v>
      </c>
      <c r="D36" s="1131"/>
      <c r="E36" s="62"/>
      <c r="F36" s="428"/>
      <c r="G36" s="433"/>
      <c r="H36" s="428">
        <f t="shared" si="0"/>
        <v>0</v>
      </c>
      <c r="I36" s="260"/>
      <c r="J36" s="1432"/>
      <c r="K36" s="1446"/>
      <c r="L36" s="1311"/>
    </row>
    <row r="37" spans="1:12" hidden="1">
      <c r="A37" s="252"/>
      <c r="B37" s="253"/>
      <c r="C37" s="569"/>
      <c r="D37" s="1131"/>
      <c r="E37" s="62"/>
      <c r="F37" s="428"/>
      <c r="G37" s="433"/>
      <c r="H37" s="428">
        <f>SUM(F37:G37)</f>
        <v>0</v>
      </c>
      <c r="I37" s="260"/>
      <c r="J37" s="1432"/>
      <c r="K37" s="1446"/>
      <c r="L37" s="1311"/>
    </row>
    <row r="38" spans="1:12" ht="13.5" thickBot="1">
      <c r="A38" s="252"/>
      <c r="B38" s="253"/>
      <c r="C38" s="569" t="s">
        <v>51</v>
      </c>
      <c r="D38" s="1131">
        <v>35142</v>
      </c>
      <c r="E38" s="62">
        <v>20346</v>
      </c>
      <c r="F38" s="428">
        <v>20346</v>
      </c>
      <c r="G38" s="433"/>
      <c r="H38" s="428">
        <f>SUM(F38:G38)</f>
        <v>20346</v>
      </c>
      <c r="I38" s="260"/>
      <c r="J38" s="1432">
        <f>I38/H38</f>
        <v>0</v>
      </c>
      <c r="K38" s="1446"/>
      <c r="L38" s="1311"/>
    </row>
    <row r="39" spans="1:12" ht="13.5" hidden="1" thickBot="1">
      <c r="A39" s="252"/>
      <c r="B39" s="253"/>
      <c r="C39" s="569"/>
      <c r="D39" s="1131"/>
      <c r="E39" s="62"/>
      <c r="F39" s="428"/>
      <c r="G39" s="433"/>
      <c r="H39" s="428">
        <f t="shared" ref="H39:H86" si="1">SUM(F39:G39)</f>
        <v>0</v>
      </c>
      <c r="I39" s="260"/>
      <c r="J39" s="1432"/>
      <c r="K39" s="1446"/>
      <c r="L39" s="1311"/>
    </row>
    <row r="40" spans="1:12" ht="13.5" hidden="1" thickBot="1">
      <c r="A40" s="252"/>
      <c r="B40" s="253"/>
      <c r="C40" s="527"/>
      <c r="D40" s="1120"/>
      <c r="E40" s="62"/>
      <c r="F40" s="428"/>
      <c r="G40" s="433"/>
      <c r="H40" s="428">
        <f t="shared" si="1"/>
        <v>0</v>
      </c>
      <c r="I40" s="260"/>
      <c r="J40" s="1432"/>
      <c r="K40" s="1304"/>
      <c r="L40" s="1313"/>
    </row>
    <row r="41" spans="1:12" ht="13.5" thickBot="1">
      <c r="A41" s="266"/>
      <c r="B41" s="267"/>
      <c r="C41" s="72" t="s">
        <v>161</v>
      </c>
      <c r="D41" s="1099">
        <f>SUM(D28:D32)</f>
        <v>35142</v>
      </c>
      <c r="E41" s="73">
        <f>SUM(E28:E32)</f>
        <v>25346</v>
      </c>
      <c r="F41" s="430">
        <f>SUM(F28:F32)-F31</f>
        <v>42256</v>
      </c>
      <c r="G41" s="430">
        <f>SUM(G28:G32)-G31</f>
        <v>0</v>
      </c>
      <c r="H41" s="430">
        <f t="shared" si="1"/>
        <v>42256</v>
      </c>
      <c r="I41" s="269">
        <f>I28+I29+I30+I32</f>
        <v>0</v>
      </c>
      <c r="J41" s="496">
        <f>I41/H41</f>
        <v>0</v>
      </c>
      <c r="K41" s="342">
        <f>SUM(K28:K32)</f>
        <v>0</v>
      </c>
      <c r="L41" s="73">
        <f>SUM(L28:L32)</f>
        <v>0</v>
      </c>
    </row>
    <row r="42" spans="1:12">
      <c r="A42" s="271">
        <v>4</v>
      </c>
      <c r="B42" s="272"/>
      <c r="C42" s="273" t="s">
        <v>746</v>
      </c>
      <c r="D42" s="1082"/>
      <c r="E42" s="295"/>
      <c r="F42" s="432"/>
      <c r="G42" s="425"/>
      <c r="H42" s="432">
        <f t="shared" si="1"/>
        <v>0</v>
      </c>
      <c r="I42" s="335"/>
      <c r="J42" s="1434"/>
      <c r="K42" s="1447"/>
      <c r="L42" s="238"/>
    </row>
    <row r="43" spans="1:12">
      <c r="A43" s="271"/>
      <c r="B43" s="272"/>
      <c r="C43" s="378" t="s">
        <v>546</v>
      </c>
      <c r="D43" s="1082"/>
      <c r="E43" s="295"/>
      <c r="F43" s="432"/>
      <c r="G43" s="425"/>
      <c r="H43" s="663">
        <f t="shared" si="1"/>
        <v>0</v>
      </c>
      <c r="I43" s="335"/>
      <c r="J43" s="1434"/>
      <c r="K43" s="1446"/>
      <c r="L43" s="1311"/>
    </row>
    <row r="44" spans="1:12">
      <c r="A44" s="271"/>
      <c r="B44" s="272"/>
      <c r="C44" s="1137" t="s">
        <v>545</v>
      </c>
      <c r="D44" s="1082"/>
      <c r="E44" s="295">
        <f>SUM(E43)</f>
        <v>0</v>
      </c>
      <c r="F44" s="295">
        <f>SUM(F43)</f>
        <v>0</v>
      </c>
      <c r="G44" s="425">
        <f>G43</f>
        <v>0</v>
      </c>
      <c r="H44" s="428">
        <f>H43</f>
        <v>0</v>
      </c>
      <c r="I44" s="335"/>
      <c r="J44" s="1434"/>
      <c r="K44" s="1446"/>
      <c r="L44" s="1311"/>
    </row>
    <row r="45" spans="1:12">
      <c r="A45" s="252"/>
      <c r="B45" s="253">
        <v>1</v>
      </c>
      <c r="C45" s="54" t="s">
        <v>748</v>
      </c>
      <c r="D45" s="1080"/>
      <c r="E45" s="62">
        <f>E46+E48+E49</f>
        <v>6000</v>
      </c>
      <c r="F45" s="62">
        <f>F46+F47+F48+F49</f>
        <v>7300</v>
      </c>
      <c r="G45" s="433">
        <f>G46+G48+G49+G47</f>
        <v>0</v>
      </c>
      <c r="H45" s="428">
        <f t="shared" si="1"/>
        <v>7300</v>
      </c>
      <c r="I45" s="260"/>
      <c r="J45" s="1432"/>
      <c r="K45" s="1448">
        <f>K46</f>
        <v>0</v>
      </c>
      <c r="L45" s="570">
        <f>L46</f>
        <v>0</v>
      </c>
    </row>
    <row r="46" spans="1:12">
      <c r="A46" s="252"/>
      <c r="B46" s="253"/>
      <c r="C46" s="339" t="s">
        <v>939</v>
      </c>
      <c r="D46" s="1080"/>
      <c r="E46" s="62">
        <v>6000</v>
      </c>
      <c r="F46" s="428">
        <v>6000</v>
      </c>
      <c r="G46" s="433"/>
      <c r="H46" s="428">
        <f t="shared" si="1"/>
        <v>6000</v>
      </c>
      <c r="I46" s="260"/>
      <c r="J46" s="1432"/>
      <c r="K46" s="1446"/>
      <c r="L46" s="1311"/>
    </row>
    <row r="47" spans="1:12">
      <c r="A47" s="252"/>
      <c r="B47" s="253"/>
      <c r="C47" s="339" t="s">
        <v>779</v>
      </c>
      <c r="D47" s="1080"/>
      <c r="E47" s="62"/>
      <c r="F47" s="428"/>
      <c r="G47" s="433"/>
      <c r="H47" s="428">
        <f t="shared" si="1"/>
        <v>0</v>
      </c>
      <c r="I47" s="260"/>
      <c r="J47" s="1432"/>
      <c r="K47" s="1446"/>
      <c r="L47" s="1311"/>
    </row>
    <row r="48" spans="1:12">
      <c r="A48" s="252"/>
      <c r="B48" s="253"/>
      <c r="C48" s="339" t="s">
        <v>1070</v>
      </c>
      <c r="D48" s="1080"/>
      <c r="E48" s="62"/>
      <c r="F48" s="428">
        <v>1300</v>
      </c>
      <c r="G48" s="433"/>
      <c r="H48" s="428">
        <f t="shared" si="1"/>
        <v>1300</v>
      </c>
      <c r="I48" s="260"/>
      <c r="J48" s="1432"/>
      <c r="K48" s="1446"/>
      <c r="L48" s="1311"/>
    </row>
    <row r="49" spans="1:12" hidden="1">
      <c r="A49" s="252"/>
      <c r="B49" s="253"/>
      <c r="C49" s="339"/>
      <c r="D49" s="1080"/>
      <c r="E49" s="62"/>
      <c r="F49" s="428"/>
      <c r="G49" s="433"/>
      <c r="H49" s="428">
        <f t="shared" si="1"/>
        <v>0</v>
      </c>
      <c r="I49" s="260"/>
      <c r="J49" s="1432"/>
      <c r="K49" s="1446"/>
      <c r="L49" s="1311"/>
    </row>
    <row r="50" spans="1:12">
      <c r="A50" s="252"/>
      <c r="B50" s="253">
        <v>2</v>
      </c>
      <c r="C50" s="54" t="s">
        <v>127</v>
      </c>
      <c r="D50" s="1080"/>
      <c r="E50" s="62"/>
      <c r="F50" s="428"/>
      <c r="G50" s="433"/>
      <c r="H50" s="428">
        <f t="shared" si="1"/>
        <v>0</v>
      </c>
      <c r="I50" s="260"/>
      <c r="J50" s="1432"/>
      <c r="K50" s="1446"/>
      <c r="L50" s="1311"/>
    </row>
    <row r="51" spans="1:12">
      <c r="A51" s="252"/>
      <c r="B51" s="253">
        <v>3</v>
      </c>
      <c r="C51" s="54" t="s">
        <v>128</v>
      </c>
      <c r="D51" s="1080"/>
      <c r="E51" s="62">
        <f>'Városüz.+Ig'!E161+Támogatások!E188+Egyébműk!E306+Finanszírozás!E92+Finanszírozás!E93+Finanszírozás!E94+Finanszírozás!E95+Finanszírozás!E96+Finanszírozás!E98+Finanszírozás!E99++Finanszírozás!E100+Finanszírozás!E102-'Városüz.+Ig'!E68-Támogatások!E49-Egyébműk!E80-Finanszírozás!E86-Finanszírozás!E26-Finanszírozás!E41-Finanszírozás!E44-Finanszírozás!E45-Finanszírozás!E50-Finanszírozás!E53-Finanszírozás!E55-Finanszírozás!E59-17242</f>
        <v>0</v>
      </c>
      <c r="F51" s="62">
        <f>'Városüz.+Ig'!F161+Támogatások!F188+Egyébműk!F306+Finanszírozás!F92+Finanszírozás!F93+Finanszírozás!F94+Finanszírozás!F95+Finanszírozás!F96+Finanszírozás!F97+Finanszírozás!F98+Finanszírozás!F99+Finanszírozás!F100+Finanszírozás!F102+Finanszírozás!F101-'Városüz.+Ig'!F68-Támogatások!F49-Egyébműk!F80-Finanszírozás!F86-Finanszírozás!F26-Finanszírozás!F41-Finanszírozás!F44-Finanszírozás!F45-Finanszírozás!F50-Finanszírozás!F53-Finanszírozás!F55-Finanszírozás!F59-17242-10230-11030-1000-4580-14262</f>
        <v>0</v>
      </c>
      <c r="G51" s="62">
        <f>'Városüz.+Ig'!G161+Támogatások!G188+Egyébműk!G306+Finanszírozás!G92+Finanszírozás!G93+Finanszírozás!G95+Finanszírozás!G96+Finanszírozás!G97+Finanszírozás!G94+Finanszírozás!G98+Finanszírozás!G100+Finanszírozás!G101+Finanszírozás!G99+Finanszírozás!G102+Finanszírozás!G103-'Városüz.+Ig'!G68-Támogatások!G49-Egyébműk!G80-Finanszírozás!G86-Finanszírozás!G26-Finanszírozás!G41-Finanszírozás!G44-Finanszírozás!G45-Finanszírozás!G50-Finanszírozás!G53-Finanszírozás!G55-Finanszírozás!G59-4594</f>
        <v>0</v>
      </c>
      <c r="H51" s="570">
        <f t="shared" si="1"/>
        <v>0</v>
      </c>
      <c r="I51" s="260"/>
      <c r="J51" s="1432"/>
      <c r="K51" s="1446"/>
      <c r="L51" s="1311"/>
    </row>
    <row r="52" spans="1:12">
      <c r="A52" s="252"/>
      <c r="B52" s="253"/>
      <c r="C52" s="296" t="s">
        <v>130</v>
      </c>
      <c r="D52" s="1083">
        <f>SUM(D51:D51)</f>
        <v>0</v>
      </c>
      <c r="E52" s="297">
        <f>SUM(E51:E51)</f>
        <v>0</v>
      </c>
      <c r="F52" s="571">
        <f>SUM(F51:F51)</f>
        <v>0</v>
      </c>
      <c r="G52" s="571">
        <f>SUM(G51:G51)</f>
        <v>0</v>
      </c>
      <c r="H52" s="571">
        <f t="shared" si="1"/>
        <v>0</v>
      </c>
      <c r="I52" s="299">
        <f>SUM(I51:I51)</f>
        <v>0</v>
      </c>
      <c r="J52" s="1453"/>
      <c r="K52" s="1389">
        <f>SUM(K51:K51)</f>
        <v>0</v>
      </c>
      <c r="L52" s="733">
        <f>SUM(L51:L51)</f>
        <v>0</v>
      </c>
    </row>
    <row r="53" spans="1:12">
      <c r="A53" s="252"/>
      <c r="B53" s="253">
        <v>5</v>
      </c>
      <c r="C53" s="54" t="s">
        <v>752</v>
      </c>
      <c r="D53" s="1080"/>
      <c r="E53" s="62"/>
      <c r="F53" s="428"/>
      <c r="G53" s="433"/>
      <c r="H53" s="428">
        <f t="shared" si="1"/>
        <v>0</v>
      </c>
      <c r="I53" s="260"/>
      <c r="J53" s="1432"/>
      <c r="K53" s="1446"/>
      <c r="L53" s="1311"/>
    </row>
    <row r="54" spans="1:12">
      <c r="A54" s="252"/>
      <c r="B54" s="253"/>
      <c r="C54" s="61" t="s">
        <v>754</v>
      </c>
      <c r="D54" s="55">
        <f>SUM(D52:D53)</f>
        <v>0</v>
      </c>
      <c r="E54" s="570">
        <f>SUM(E52:E53)</f>
        <v>0</v>
      </c>
      <c r="F54" s="428">
        <f>SUM(F52:F53)</f>
        <v>0</v>
      </c>
      <c r="G54" s="428">
        <f>SUM(G52:G53)</f>
        <v>0</v>
      </c>
      <c r="H54" s="428">
        <f t="shared" si="1"/>
        <v>0</v>
      </c>
      <c r="I54" s="260">
        <f>SUM(I52:I53)</f>
        <v>0</v>
      </c>
      <c r="J54" s="1432"/>
      <c r="K54" s="1446"/>
      <c r="L54" s="1311"/>
    </row>
    <row r="55" spans="1:12">
      <c r="A55" s="252"/>
      <c r="B55" s="253">
        <v>6</v>
      </c>
      <c r="C55" s="54" t="s">
        <v>756</v>
      </c>
      <c r="D55" s="1080"/>
      <c r="E55" s="62">
        <f>E56+E57</f>
        <v>170000</v>
      </c>
      <c r="F55" s="62">
        <f>F56+F57</f>
        <v>170000</v>
      </c>
      <c r="G55" s="433">
        <f>G56</f>
        <v>0</v>
      </c>
      <c r="H55" s="428">
        <f t="shared" si="1"/>
        <v>170000</v>
      </c>
      <c r="I55" s="260"/>
      <c r="J55" s="1432"/>
      <c r="K55" s="1446"/>
      <c r="L55" s="1311"/>
    </row>
    <row r="56" spans="1:12" hidden="1">
      <c r="A56" s="252"/>
      <c r="B56" s="253"/>
      <c r="C56" s="54" t="s">
        <v>827</v>
      </c>
      <c r="D56" s="1080"/>
      <c r="E56" s="570"/>
      <c r="F56" s="434"/>
      <c r="G56" s="491"/>
      <c r="H56" s="428">
        <f t="shared" si="1"/>
        <v>0</v>
      </c>
      <c r="I56" s="260"/>
      <c r="J56" s="1432"/>
      <c r="K56" s="1446"/>
      <c r="L56" s="642"/>
    </row>
    <row r="57" spans="1:12">
      <c r="A57" s="252"/>
      <c r="B57" s="253"/>
      <c r="C57" s="54" t="s">
        <v>828</v>
      </c>
      <c r="D57" s="1080"/>
      <c r="E57" s="570">
        <v>170000</v>
      </c>
      <c r="F57" s="434">
        <v>170000</v>
      </c>
      <c r="G57" s="491"/>
      <c r="H57" s="428">
        <f t="shared" si="1"/>
        <v>170000</v>
      </c>
      <c r="I57" s="260"/>
      <c r="J57" s="1432"/>
      <c r="K57" s="1446"/>
      <c r="L57" s="642"/>
    </row>
    <row r="58" spans="1:12">
      <c r="A58" s="252"/>
      <c r="B58" s="253"/>
      <c r="C58" s="296" t="s">
        <v>131</v>
      </c>
      <c r="D58" s="1388">
        <f>D44+D45+D50+D54+D55</f>
        <v>0</v>
      </c>
      <c r="E58" s="733">
        <f>E44+E45+E50+E54+E55</f>
        <v>176000</v>
      </c>
      <c r="F58" s="733">
        <f>F44+F45+F50+F54+F55</f>
        <v>177300</v>
      </c>
      <c r="G58" s="733">
        <f>G44+G45+G50+G54+G55</f>
        <v>0</v>
      </c>
      <c r="H58" s="571">
        <f t="shared" si="1"/>
        <v>177300</v>
      </c>
      <c r="I58" s="299">
        <f>I45+I50+I54+I55</f>
        <v>0</v>
      </c>
      <c r="J58" s="1453">
        <f>I58/H58</f>
        <v>0</v>
      </c>
      <c r="K58" s="1389">
        <f>K44+K45+K50+K54+K55</f>
        <v>0</v>
      </c>
      <c r="L58" s="733">
        <f>L44+L45+L50+L54+L55</f>
        <v>0</v>
      </c>
    </row>
    <row r="59" spans="1:12">
      <c r="A59" s="252"/>
      <c r="B59" s="253">
        <v>8</v>
      </c>
      <c r="C59" s="54" t="s">
        <v>762</v>
      </c>
      <c r="D59" s="1080"/>
      <c r="E59" s="62">
        <f>SUM(E60:E61)</f>
        <v>312798</v>
      </c>
      <c r="F59" s="62">
        <f t="shared" ref="F59:G59" si="2">SUM(F60:F61)</f>
        <v>312798</v>
      </c>
      <c r="G59" s="62">
        <f t="shared" si="2"/>
        <v>0</v>
      </c>
      <c r="H59" s="428">
        <f t="shared" si="1"/>
        <v>312798</v>
      </c>
      <c r="I59" s="260"/>
      <c r="J59" s="1432">
        <f>I59/H59</f>
        <v>0</v>
      </c>
      <c r="K59" s="1446"/>
      <c r="L59" s="1311"/>
    </row>
    <row r="60" spans="1:12">
      <c r="A60" s="262"/>
      <c r="B60" s="263"/>
      <c r="C60" s="54" t="s">
        <v>940</v>
      </c>
      <c r="D60" s="1081"/>
      <c r="E60" s="264">
        <v>205664</v>
      </c>
      <c r="F60" s="340">
        <v>205664</v>
      </c>
      <c r="G60" s="1836"/>
      <c r="H60" s="428">
        <f t="shared" si="1"/>
        <v>205664</v>
      </c>
      <c r="I60" s="240"/>
      <c r="J60" s="1432"/>
      <c r="K60" s="1304"/>
      <c r="L60" s="1313"/>
    </row>
    <row r="61" spans="1:12">
      <c r="A61" s="262"/>
      <c r="B61" s="263"/>
      <c r="C61" s="54" t="s">
        <v>941</v>
      </c>
      <c r="D61" s="1081"/>
      <c r="E61" s="264">
        <v>107134</v>
      </c>
      <c r="F61" s="340">
        <v>107134</v>
      </c>
      <c r="G61" s="1836"/>
      <c r="H61" s="428">
        <f t="shared" si="1"/>
        <v>107134</v>
      </c>
      <c r="I61" s="240"/>
      <c r="J61" s="1432"/>
      <c r="K61" s="1304"/>
      <c r="L61" s="1313"/>
    </row>
    <row r="62" spans="1:12" ht="13.5" thickBot="1">
      <c r="A62" s="262"/>
      <c r="B62" s="263"/>
      <c r="C62" s="300" t="s">
        <v>767</v>
      </c>
      <c r="D62" s="1084"/>
      <c r="E62" s="301">
        <f>SUM(E59:E59)</f>
        <v>312798</v>
      </c>
      <c r="F62" s="535">
        <f>SUM(F59:F59)</f>
        <v>312798</v>
      </c>
      <c r="G62" s="301">
        <f>SUM(G59:G59)</f>
        <v>0</v>
      </c>
      <c r="H62" s="535">
        <f t="shared" si="1"/>
        <v>312798</v>
      </c>
      <c r="I62" s="303">
        <f>SUM(I59:I59)</f>
        <v>0</v>
      </c>
      <c r="J62" s="1453">
        <f>I62/H62</f>
        <v>0</v>
      </c>
      <c r="K62" s="1304"/>
      <c r="L62" s="1313"/>
    </row>
    <row r="63" spans="1:12" ht="13.5" thickBot="1">
      <c r="A63" s="304"/>
      <c r="B63" s="305"/>
      <c r="C63" s="306" t="s">
        <v>746</v>
      </c>
      <c r="D63" s="1179">
        <f>D58+D59</f>
        <v>0</v>
      </c>
      <c r="E63" s="307">
        <f>E58+E62</f>
        <v>488798</v>
      </c>
      <c r="F63" s="430">
        <f>F58+F62</f>
        <v>490098</v>
      </c>
      <c r="G63" s="430">
        <f>G58+G62</f>
        <v>0</v>
      </c>
      <c r="H63" s="430">
        <f t="shared" si="1"/>
        <v>490098</v>
      </c>
      <c r="I63" s="269">
        <f>I58+I62</f>
        <v>0</v>
      </c>
      <c r="J63" s="496">
        <f>I63/H63</f>
        <v>0</v>
      </c>
      <c r="K63" s="1449">
        <f>K58+K62</f>
        <v>0</v>
      </c>
      <c r="L63" s="342">
        <f>L58+L62</f>
        <v>0</v>
      </c>
    </row>
    <row r="64" spans="1:12">
      <c r="A64" s="539"/>
      <c r="B64" s="309"/>
      <c r="C64" s="47" t="s">
        <v>238</v>
      </c>
      <c r="D64" s="1132"/>
      <c r="E64" s="310"/>
      <c r="F64" s="572"/>
      <c r="G64" s="573"/>
      <c r="H64" s="572">
        <f t="shared" si="1"/>
        <v>0</v>
      </c>
      <c r="I64" s="335"/>
      <c r="J64" s="1434"/>
      <c r="K64" s="1447"/>
      <c r="L64" s="238"/>
    </row>
    <row r="65" spans="1:12">
      <c r="A65" s="574"/>
      <c r="B65" s="575"/>
      <c r="C65" s="54" t="s">
        <v>239</v>
      </c>
      <c r="D65" s="1080">
        <v>650000</v>
      </c>
      <c r="E65" s="62">
        <v>755000</v>
      </c>
      <c r="F65" s="576">
        <v>657157</v>
      </c>
      <c r="G65" s="577">
        <v>-14094</v>
      </c>
      <c r="H65" s="576">
        <f t="shared" si="1"/>
        <v>643063</v>
      </c>
      <c r="I65" s="260"/>
      <c r="J65" s="1432">
        <f t="shared" ref="J65:J71" si="3">I65/H65</f>
        <v>0</v>
      </c>
      <c r="K65" s="1446"/>
      <c r="L65" s="1311"/>
    </row>
    <row r="66" spans="1:12">
      <c r="A66" s="574"/>
      <c r="B66" s="575"/>
      <c r="C66" s="54" t="s">
        <v>255</v>
      </c>
      <c r="D66" s="1080"/>
      <c r="E66" s="62"/>
      <c r="F66" s="576"/>
      <c r="G66" s="577"/>
      <c r="H66" s="576"/>
      <c r="I66" s="260"/>
      <c r="J66" s="1432"/>
      <c r="K66" s="1446"/>
      <c r="L66" s="1311"/>
    </row>
    <row r="67" spans="1:12">
      <c r="A67" s="574"/>
      <c r="B67" s="575"/>
      <c r="C67" s="296" t="s">
        <v>3</v>
      </c>
      <c r="D67" s="1083">
        <f>SUM(D68:D71)</f>
        <v>38000</v>
      </c>
      <c r="E67" s="297">
        <f>SUM(E68:E71)</f>
        <v>41000</v>
      </c>
      <c r="F67" s="578">
        <f>SUM(F68:F71)</f>
        <v>41000</v>
      </c>
      <c r="G67" s="578">
        <f>SUM(G68:G71)</f>
        <v>0</v>
      </c>
      <c r="H67" s="578">
        <f t="shared" si="1"/>
        <v>41000</v>
      </c>
      <c r="I67" s="299">
        <f>SUM(I68:I71)</f>
        <v>0</v>
      </c>
      <c r="J67" s="1453">
        <f t="shared" si="3"/>
        <v>0</v>
      </c>
      <c r="K67" s="1389">
        <f>SUM(K68:K71)</f>
        <v>0</v>
      </c>
      <c r="L67" s="733">
        <f>SUM(L68:L71)</f>
        <v>0</v>
      </c>
    </row>
    <row r="68" spans="1:12">
      <c r="A68" s="574"/>
      <c r="B68" s="575"/>
      <c r="C68" s="54" t="s">
        <v>240</v>
      </c>
      <c r="D68" s="1080">
        <v>38000</v>
      </c>
      <c r="E68" s="62">
        <v>41000</v>
      </c>
      <c r="F68" s="576">
        <v>41000</v>
      </c>
      <c r="G68" s="577"/>
      <c r="H68" s="576">
        <f t="shared" si="1"/>
        <v>41000</v>
      </c>
      <c r="I68" s="260"/>
      <c r="J68" s="1432">
        <f t="shared" si="3"/>
        <v>0</v>
      </c>
      <c r="K68" s="1446"/>
      <c r="L68" s="1311"/>
    </row>
    <row r="69" spans="1:12" hidden="1">
      <c r="A69" s="574"/>
      <c r="B69" s="575"/>
      <c r="C69" s="54"/>
      <c r="D69" s="1080"/>
      <c r="E69" s="62"/>
      <c r="F69" s="576"/>
      <c r="G69" s="577"/>
      <c r="H69" s="576">
        <f t="shared" si="1"/>
        <v>0</v>
      </c>
      <c r="I69" s="260"/>
      <c r="J69" s="1432"/>
      <c r="K69" s="1446"/>
      <c r="L69" s="1311"/>
    </row>
    <row r="70" spans="1:12" hidden="1">
      <c r="A70" s="574"/>
      <c r="B70" s="575"/>
      <c r="C70" s="54"/>
      <c r="D70" s="1080"/>
      <c r="E70" s="62"/>
      <c r="F70" s="576"/>
      <c r="G70" s="577"/>
      <c r="H70" s="576">
        <f t="shared" si="1"/>
        <v>0</v>
      </c>
      <c r="I70" s="260"/>
      <c r="J70" s="1432"/>
      <c r="K70" s="1446"/>
      <c r="L70" s="1311"/>
    </row>
    <row r="71" spans="1:12" hidden="1">
      <c r="A71" s="574"/>
      <c r="B71" s="575"/>
      <c r="C71" s="54" t="s">
        <v>241</v>
      </c>
      <c r="D71" s="1080"/>
      <c r="E71" s="62"/>
      <c r="F71" s="576"/>
      <c r="G71" s="577"/>
      <c r="H71" s="576">
        <f t="shared" si="1"/>
        <v>0</v>
      </c>
      <c r="I71" s="260"/>
      <c r="J71" s="1432" t="e">
        <f t="shared" si="3"/>
        <v>#DIV/0!</v>
      </c>
      <c r="K71" s="1446"/>
      <c r="L71" s="1311"/>
    </row>
    <row r="72" spans="1:12">
      <c r="A72" s="574"/>
      <c r="B72" s="575"/>
      <c r="C72" s="54" t="s">
        <v>7</v>
      </c>
      <c r="D72" s="1080"/>
      <c r="E72" s="62"/>
      <c r="F72" s="576"/>
      <c r="G72" s="577"/>
      <c r="H72" s="576">
        <f t="shared" si="1"/>
        <v>0</v>
      </c>
      <c r="I72" s="260"/>
      <c r="J72" s="1432"/>
      <c r="K72" s="1446"/>
      <c r="L72" s="1311"/>
    </row>
    <row r="73" spans="1:12">
      <c r="A73" s="574"/>
      <c r="B73" s="575"/>
      <c r="C73" s="54" t="s">
        <v>18</v>
      </c>
      <c r="D73" s="1080"/>
      <c r="E73" s="62"/>
      <c r="F73" s="576"/>
      <c r="G73" s="577"/>
      <c r="H73" s="576">
        <f t="shared" si="1"/>
        <v>0</v>
      </c>
      <c r="I73" s="260"/>
      <c r="J73" s="1432"/>
      <c r="K73" s="1446"/>
      <c r="L73" s="1311"/>
    </row>
    <row r="74" spans="1:12">
      <c r="A74" s="574"/>
      <c r="B74" s="575"/>
      <c r="C74" s="54" t="s">
        <v>20</v>
      </c>
      <c r="D74" s="1080"/>
      <c r="E74" s="62"/>
      <c r="F74" s="576"/>
      <c r="G74" s="577"/>
      <c r="H74" s="576">
        <f t="shared" si="1"/>
        <v>0</v>
      </c>
      <c r="I74" s="260"/>
      <c r="J74" s="1432"/>
      <c r="K74" s="1446"/>
      <c r="L74" s="1311"/>
    </row>
    <row r="75" spans="1:12">
      <c r="A75" s="574"/>
      <c r="B75" s="575"/>
      <c r="C75" s="54" t="s">
        <v>37</v>
      </c>
      <c r="D75" s="1080"/>
      <c r="E75" s="62"/>
      <c r="F75" s="576"/>
      <c r="G75" s="577"/>
      <c r="H75" s="576">
        <f t="shared" si="1"/>
        <v>0</v>
      </c>
      <c r="I75" s="260"/>
      <c r="J75" s="1432"/>
      <c r="K75" s="1446"/>
      <c r="L75" s="1311"/>
    </row>
    <row r="76" spans="1:12">
      <c r="A76" s="574"/>
      <c r="B76" s="575"/>
      <c r="C76" s="54" t="s">
        <v>23</v>
      </c>
      <c r="D76" s="1080"/>
      <c r="E76" s="62"/>
      <c r="F76" s="576"/>
      <c r="G76" s="577"/>
      <c r="H76" s="576">
        <f t="shared" si="1"/>
        <v>0</v>
      </c>
      <c r="I76" s="260"/>
      <c r="J76" s="1432"/>
      <c r="K76" s="1446"/>
      <c r="L76" s="1311"/>
    </row>
    <row r="77" spans="1:12">
      <c r="A77" s="574"/>
      <c r="B77" s="575"/>
      <c r="C77" s="54" t="s">
        <v>25</v>
      </c>
      <c r="D77" s="1080">
        <v>6000</v>
      </c>
      <c r="E77" s="62">
        <v>2000</v>
      </c>
      <c r="F77" s="576">
        <v>2000</v>
      </c>
      <c r="G77" s="577"/>
      <c r="H77" s="576">
        <f t="shared" si="1"/>
        <v>2000</v>
      </c>
      <c r="I77" s="260"/>
      <c r="J77" s="1432">
        <f t="shared" ref="J77:J83" si="4">I77/H77</f>
        <v>0</v>
      </c>
      <c r="K77" s="1446"/>
      <c r="L77" s="1311"/>
    </row>
    <row r="78" spans="1:12">
      <c r="A78" s="574"/>
      <c r="B78" s="575"/>
      <c r="C78" s="296" t="s">
        <v>76</v>
      </c>
      <c r="D78" s="1083">
        <f>SUM(D79:D80)</f>
        <v>681056</v>
      </c>
      <c r="E78" s="297">
        <f>SUM(E79:E85)</f>
        <v>1022362</v>
      </c>
      <c r="F78" s="297">
        <f>SUM(F79:F85)</f>
        <v>1192618</v>
      </c>
      <c r="G78" s="297">
        <f>SUM(G79:G85)</f>
        <v>15455</v>
      </c>
      <c r="H78" s="578">
        <f t="shared" si="1"/>
        <v>1208073</v>
      </c>
      <c r="I78" s="299">
        <f>SUM(I79:I80)</f>
        <v>0</v>
      </c>
      <c r="J78" s="1453">
        <f t="shared" si="4"/>
        <v>0</v>
      </c>
      <c r="K78" s="1389">
        <f>SUM(K79:K80)</f>
        <v>0</v>
      </c>
      <c r="L78" s="733">
        <f>SUM(L79:L80)</f>
        <v>0</v>
      </c>
    </row>
    <row r="79" spans="1:12">
      <c r="A79" s="574"/>
      <c r="B79" s="575"/>
      <c r="C79" s="54" t="s">
        <v>70</v>
      </c>
      <c r="D79" s="1080">
        <v>662668</v>
      </c>
      <c r="E79" s="62">
        <v>152728</v>
      </c>
      <c r="F79" s="62">
        <v>164949</v>
      </c>
      <c r="G79" s="577">
        <v>566</v>
      </c>
      <c r="H79" s="576">
        <f t="shared" si="1"/>
        <v>165515</v>
      </c>
      <c r="I79" s="260"/>
      <c r="J79" s="1432">
        <f t="shared" si="4"/>
        <v>0</v>
      </c>
      <c r="K79" s="1446"/>
      <c r="L79" s="1311"/>
    </row>
    <row r="80" spans="1:12">
      <c r="A80" s="574"/>
      <c r="B80" s="575"/>
      <c r="C80" s="54" t="s">
        <v>71</v>
      </c>
      <c r="D80" s="1080">
        <v>18388</v>
      </c>
      <c r="E80" s="62">
        <v>310661</v>
      </c>
      <c r="F80" s="62">
        <v>316121</v>
      </c>
      <c r="G80" s="577"/>
      <c r="H80" s="576">
        <f t="shared" si="1"/>
        <v>316121</v>
      </c>
      <c r="I80" s="260"/>
      <c r="J80" s="1432">
        <f t="shared" si="4"/>
        <v>0</v>
      </c>
      <c r="K80" s="1446"/>
      <c r="L80" s="1311"/>
    </row>
    <row r="81" spans="1:14" ht="25.5" customHeight="1">
      <c r="A81" s="1380"/>
      <c r="B81" s="1381"/>
      <c r="C81" s="1585" t="s">
        <v>72</v>
      </c>
      <c r="D81" s="1080"/>
      <c r="E81" s="1615">
        <v>540612</v>
      </c>
      <c r="F81" s="1615">
        <v>661706</v>
      </c>
      <c r="G81" s="577">
        <v>14273</v>
      </c>
      <c r="H81" s="576">
        <f t="shared" si="1"/>
        <v>675979</v>
      </c>
      <c r="I81" s="260"/>
      <c r="J81" s="1432">
        <f t="shared" si="4"/>
        <v>0</v>
      </c>
      <c r="K81" s="1446"/>
      <c r="L81" s="1311"/>
    </row>
    <row r="82" spans="1:14">
      <c r="A82" s="574"/>
      <c r="B82" s="575"/>
      <c r="C82" s="1385" t="s">
        <v>73</v>
      </c>
      <c r="D82" s="1117">
        <v>152594</v>
      </c>
      <c r="E82" s="1341">
        <v>18361</v>
      </c>
      <c r="F82" s="576">
        <v>27575</v>
      </c>
      <c r="G82" s="577">
        <v>616</v>
      </c>
      <c r="H82" s="576">
        <f t="shared" si="1"/>
        <v>28191</v>
      </c>
      <c r="I82" s="260"/>
      <c r="J82" s="1432">
        <f t="shared" si="4"/>
        <v>0</v>
      </c>
      <c r="K82" s="1446"/>
      <c r="L82" s="1311"/>
      <c r="M82" s="463"/>
    </row>
    <row r="83" spans="1:14">
      <c r="A83" s="574"/>
      <c r="B83" s="575"/>
      <c r="C83" s="54" t="s">
        <v>549</v>
      </c>
      <c r="D83" s="1080"/>
      <c r="E83" s="62"/>
      <c r="F83" s="576">
        <v>22267</v>
      </c>
      <c r="G83" s="577"/>
      <c r="H83" s="576">
        <f t="shared" si="1"/>
        <v>22267</v>
      </c>
      <c r="I83" s="260"/>
      <c r="J83" s="1432">
        <f t="shared" si="4"/>
        <v>0</v>
      </c>
      <c r="K83" s="1446"/>
      <c r="L83" s="1311"/>
      <c r="M83" s="463"/>
      <c r="N83" s="463"/>
    </row>
    <row r="84" spans="1:14">
      <c r="A84" s="704"/>
      <c r="B84" s="705"/>
      <c r="C84" s="54" t="s">
        <v>550</v>
      </c>
      <c r="D84" s="1080"/>
      <c r="E84" s="62"/>
      <c r="F84" s="576"/>
      <c r="G84" s="577"/>
      <c r="H84" s="576">
        <f t="shared" si="1"/>
        <v>0</v>
      </c>
      <c r="I84" s="260"/>
      <c r="J84" s="1432" t="e">
        <f>I84/H84</f>
        <v>#DIV/0!</v>
      </c>
      <c r="K84" s="1446"/>
      <c r="L84" s="1311"/>
    </row>
    <row r="85" spans="1:14" ht="13.5" thickBot="1">
      <c r="A85" s="579"/>
      <c r="B85" s="580"/>
      <c r="C85" s="54" t="s">
        <v>694</v>
      </c>
      <c r="D85" s="1081"/>
      <c r="E85" s="264"/>
      <c r="F85" s="1529"/>
      <c r="G85" s="1530"/>
      <c r="H85" s="576">
        <f t="shared" si="1"/>
        <v>0</v>
      </c>
      <c r="I85" s="240"/>
      <c r="J85" s="1433"/>
      <c r="K85" s="1304"/>
      <c r="L85" s="1159"/>
    </row>
    <row r="86" spans="1:14" ht="15.75" thickBot="1">
      <c r="A86" s="328"/>
      <c r="B86" s="409"/>
      <c r="C86" s="130" t="s">
        <v>242</v>
      </c>
      <c r="D86" s="1133">
        <f>D65+D67+D72+D73+D74+D75+D77+D76+D78+D81+D82+D83+D84</f>
        <v>1527650</v>
      </c>
      <c r="E86" s="132">
        <f>E65+E66+E67+E72+E73+E74+E75+E77+E76+E78</f>
        <v>1820362</v>
      </c>
      <c r="F86" s="132">
        <f>F65+F66+F67+F72+F73+F74+F75+F77+F76+F78</f>
        <v>1892775</v>
      </c>
      <c r="G86" s="132">
        <f>G65+G66+G67+G72+G73+G74+G75+G77+G76+G78</f>
        <v>1361</v>
      </c>
      <c r="H86" s="581">
        <f t="shared" si="1"/>
        <v>1894136</v>
      </c>
      <c r="I86" s="303">
        <f>I65+I67+I72+I73+I74+I75+I77+I78+I81+I82+I83+I84</f>
        <v>0</v>
      </c>
      <c r="J86" s="1454">
        <f>I86/H86</f>
        <v>0</v>
      </c>
      <c r="K86" s="1450">
        <f>K65+K66+K67+K72+K73+K74+K75+K77+K76+K78+K81+K82+K83+K84</f>
        <v>0</v>
      </c>
      <c r="L86" s="736">
        <f>L65+L66+L67+L72+L73+L74+L75+L77+L76+L78+L81+L82+L83+L84</f>
        <v>0</v>
      </c>
    </row>
    <row r="87" spans="1:14" ht="16.5" thickBot="1">
      <c r="A87" s="583"/>
      <c r="B87" s="584"/>
      <c r="C87" s="153" t="s">
        <v>243</v>
      </c>
      <c r="D87" s="1103">
        <f>D26+D41+D63+D86</f>
        <v>1562792</v>
      </c>
      <c r="E87" s="410">
        <f>E26+E41+E63+E86</f>
        <v>2337506</v>
      </c>
      <c r="F87" s="410">
        <f t="shared" ref="F87:H87" si="5">F26+F41+F63+F86</f>
        <v>2428129</v>
      </c>
      <c r="G87" s="410">
        <f t="shared" si="5"/>
        <v>1361</v>
      </c>
      <c r="H87" s="410">
        <f t="shared" si="5"/>
        <v>2429490</v>
      </c>
      <c r="I87" s="411">
        <f>I26+I41+I63+I86</f>
        <v>0</v>
      </c>
      <c r="J87" s="496">
        <f>I87/H87</f>
        <v>0</v>
      </c>
      <c r="K87" s="586">
        <f>K26+K41+K63+K86</f>
        <v>0</v>
      </c>
      <c r="L87" s="410">
        <f>L26+L41+L63+L86</f>
        <v>0</v>
      </c>
    </row>
    <row r="88" spans="1:14" ht="8.25" hidden="1" customHeight="1" thickBot="1">
      <c r="A88" s="588"/>
      <c r="B88" s="589"/>
      <c r="C88" s="585"/>
      <c r="D88" s="585"/>
      <c r="E88" s="586"/>
      <c r="F88" s="582"/>
      <c r="G88" s="587"/>
      <c r="H88" s="582"/>
      <c r="I88" s="411"/>
      <c r="J88" s="496"/>
      <c r="K88" s="1410"/>
      <c r="L88" s="1315"/>
    </row>
    <row r="89" spans="1:14" s="314" customFormat="1" ht="16.5" thickBot="1">
      <c r="A89" s="588"/>
      <c r="B89" s="589"/>
      <c r="C89" s="590"/>
      <c r="D89" s="590"/>
      <c r="E89" s="591"/>
      <c r="F89" s="592"/>
      <c r="G89" s="593"/>
      <c r="H89" s="592"/>
      <c r="I89" s="370"/>
      <c r="J89" s="1437"/>
      <c r="K89" s="1451"/>
      <c r="L89" s="1316"/>
    </row>
    <row r="90" spans="1:14" s="362" customFormat="1" ht="16.5" thickBot="1">
      <c r="A90" s="412"/>
      <c r="B90" s="413"/>
      <c r="C90" s="413" t="s">
        <v>135</v>
      </c>
      <c r="D90" s="413"/>
      <c r="E90" s="414"/>
      <c r="F90" s="594"/>
      <c r="G90" s="595"/>
      <c r="H90" s="521"/>
      <c r="I90" s="596"/>
      <c r="J90" s="1437"/>
      <c r="K90" s="1452"/>
      <c r="L90" s="1317"/>
    </row>
    <row r="91" spans="1:14" s="332" customFormat="1" ht="16.5" thickBot="1">
      <c r="A91" s="448">
        <v>5</v>
      </c>
      <c r="B91" s="418"/>
      <c r="C91" s="419" t="s">
        <v>244</v>
      </c>
      <c r="D91" s="1104">
        <f>SUM(D92:D96)</f>
        <v>1306655</v>
      </c>
      <c r="E91" s="420">
        <f>SUM(E92:E100)</f>
        <v>1701670</v>
      </c>
      <c r="F91" s="430">
        <f>SUM(F92:F102)</f>
        <v>1815109</v>
      </c>
      <c r="G91" s="430">
        <f>SUM(G92:G103)</f>
        <v>2315</v>
      </c>
      <c r="H91" s="430">
        <f t="shared" ref="H91:H104" si="6">SUM(F91:G91)</f>
        <v>1817424</v>
      </c>
      <c r="I91" s="269">
        <f>SUM(I92:I98)</f>
        <v>0</v>
      </c>
      <c r="J91" s="496">
        <f t="shared" ref="J91:J98" si="7">I91/H91</f>
        <v>0</v>
      </c>
      <c r="K91" s="431">
        <f>SUM(K92:K98)</f>
        <v>0</v>
      </c>
      <c r="L91" s="420">
        <f>SUM(L92:L98)</f>
        <v>0</v>
      </c>
    </row>
    <row r="92" spans="1:14" ht="15.75">
      <c r="A92" s="423"/>
      <c r="B92" s="424">
        <v>1</v>
      </c>
      <c r="C92" s="339" t="s">
        <v>227</v>
      </c>
      <c r="D92" s="1105">
        <v>1255655</v>
      </c>
      <c r="E92" s="334">
        <v>1485095</v>
      </c>
      <c r="F92" s="432">
        <v>1693233</v>
      </c>
      <c r="G92" s="334">
        <v>5117</v>
      </c>
      <c r="H92" s="432">
        <f t="shared" si="6"/>
        <v>1698350</v>
      </c>
      <c r="I92" s="335"/>
      <c r="J92" s="1434">
        <f t="shared" si="7"/>
        <v>0</v>
      </c>
      <c r="K92" s="1447"/>
      <c r="L92" s="238"/>
    </row>
    <row r="93" spans="1:14" ht="15.75">
      <c r="A93" s="423"/>
      <c r="B93" s="424">
        <v>2</v>
      </c>
      <c r="C93" s="339" t="s">
        <v>146</v>
      </c>
      <c r="D93" s="1105">
        <v>35000</v>
      </c>
      <c r="E93" s="334">
        <v>130000</v>
      </c>
      <c r="F93" s="428">
        <v>5379</v>
      </c>
      <c r="G93" s="433">
        <v>-2802</v>
      </c>
      <c r="H93" s="428">
        <f t="shared" si="6"/>
        <v>2577</v>
      </c>
      <c r="I93" s="259"/>
      <c r="J93" s="1432">
        <f t="shared" si="7"/>
        <v>0</v>
      </c>
      <c r="K93" s="1446"/>
      <c r="L93" s="1311"/>
      <c r="N93" s="463"/>
    </row>
    <row r="94" spans="1:14" ht="15.75">
      <c r="A94" s="423"/>
      <c r="B94" s="424">
        <v>3</v>
      </c>
      <c r="C94" s="339" t="s">
        <v>340</v>
      </c>
      <c r="D94" s="1105"/>
      <c r="E94" s="334">
        <v>6000</v>
      </c>
      <c r="F94" s="428">
        <v>2045</v>
      </c>
      <c r="G94" s="433"/>
      <c r="H94" s="428">
        <f t="shared" si="6"/>
        <v>2045</v>
      </c>
      <c r="I94" s="259"/>
      <c r="J94" s="1433"/>
      <c r="K94" s="1446"/>
      <c r="L94" s="1311"/>
    </row>
    <row r="95" spans="1:14" ht="15.75" hidden="1">
      <c r="A95" s="423"/>
      <c r="B95" s="424">
        <v>4</v>
      </c>
      <c r="C95" s="339"/>
      <c r="D95" s="1105">
        <v>16000</v>
      </c>
      <c r="E95" s="334"/>
      <c r="F95" s="428">
        <v>0</v>
      </c>
      <c r="G95" s="433"/>
      <c r="H95" s="428">
        <f t="shared" si="6"/>
        <v>0</v>
      </c>
      <c r="I95" s="259"/>
      <c r="J95" s="1433" t="e">
        <f t="shared" si="7"/>
        <v>#DIV/0!</v>
      </c>
      <c r="K95" s="1446"/>
      <c r="L95" s="1311"/>
    </row>
    <row r="96" spans="1:14" ht="15.75">
      <c r="A96" s="423"/>
      <c r="B96" s="424">
        <v>4</v>
      </c>
      <c r="C96" s="339" t="s">
        <v>438</v>
      </c>
      <c r="D96" s="1105"/>
      <c r="E96" s="334">
        <v>30000</v>
      </c>
      <c r="F96" s="428">
        <v>59667</v>
      </c>
      <c r="G96" s="433"/>
      <c r="H96" s="428">
        <f t="shared" si="6"/>
        <v>59667</v>
      </c>
      <c r="I96" s="259"/>
      <c r="J96" s="1433"/>
      <c r="K96" s="1446"/>
      <c r="L96" s="1311"/>
      <c r="N96" s="463"/>
    </row>
    <row r="97" spans="1:15" ht="15.75" hidden="1">
      <c r="A97" s="423"/>
      <c r="B97" s="424">
        <v>6</v>
      </c>
      <c r="C97" s="339"/>
      <c r="D97" s="1105"/>
      <c r="E97" s="334"/>
      <c r="F97" s="428"/>
      <c r="G97" s="433"/>
      <c r="H97" s="428">
        <f t="shared" si="6"/>
        <v>0</v>
      </c>
      <c r="I97" s="260"/>
      <c r="J97" s="1433"/>
      <c r="K97" s="1446"/>
      <c r="L97" s="1311"/>
      <c r="N97" s="463"/>
    </row>
    <row r="98" spans="1:15" ht="15.75">
      <c r="A98" s="423"/>
      <c r="B98" s="424">
        <v>5</v>
      </c>
      <c r="C98" s="339" t="s">
        <v>775</v>
      </c>
      <c r="D98" s="1105">
        <v>50000</v>
      </c>
      <c r="E98" s="334">
        <v>36575</v>
      </c>
      <c r="F98" s="428">
        <v>53485</v>
      </c>
      <c r="G98" s="433"/>
      <c r="H98" s="428">
        <f t="shared" si="6"/>
        <v>53485</v>
      </c>
      <c r="I98" s="260"/>
      <c r="J98" s="1432">
        <f t="shared" si="7"/>
        <v>0</v>
      </c>
      <c r="K98" s="1446"/>
      <c r="L98" s="1311"/>
    </row>
    <row r="99" spans="1:15" ht="15.75">
      <c r="A99" s="423"/>
      <c r="B99" s="424">
        <v>6</v>
      </c>
      <c r="C99" s="339" t="s">
        <v>954</v>
      </c>
      <c r="D99" s="1105"/>
      <c r="E99" s="334">
        <v>5000</v>
      </c>
      <c r="F99" s="428">
        <v>0</v>
      </c>
      <c r="G99" s="433"/>
      <c r="H99" s="428">
        <f t="shared" si="6"/>
        <v>0</v>
      </c>
      <c r="I99" s="260"/>
      <c r="J99" s="1432"/>
      <c r="K99" s="1446"/>
      <c r="L99" s="1311"/>
      <c r="M99" s="463"/>
      <c r="N99" s="463"/>
      <c r="O99" s="463"/>
    </row>
    <row r="100" spans="1:15" ht="15.75">
      <c r="A100" s="423"/>
      <c r="B100" s="424">
        <v>7</v>
      </c>
      <c r="C100" s="339" t="s">
        <v>1002</v>
      </c>
      <c r="D100" s="1105"/>
      <c r="E100" s="334">
        <v>9000</v>
      </c>
      <c r="F100" s="428">
        <v>0</v>
      </c>
      <c r="G100" s="433"/>
      <c r="H100" s="428">
        <f t="shared" si="6"/>
        <v>0</v>
      </c>
      <c r="I100" s="260"/>
      <c r="J100" s="1432"/>
      <c r="K100" s="1446"/>
      <c r="L100" s="1313"/>
      <c r="M100" s="463"/>
      <c r="N100" s="463"/>
      <c r="O100" s="463"/>
    </row>
    <row r="101" spans="1:15" ht="15.75">
      <c r="A101" s="423"/>
      <c r="B101" s="424">
        <v>8</v>
      </c>
      <c r="C101" s="339" t="s">
        <v>1070</v>
      </c>
      <c r="D101" s="1105"/>
      <c r="E101" s="334"/>
      <c r="F101" s="428">
        <v>1300</v>
      </c>
      <c r="G101" s="433"/>
      <c r="H101" s="428">
        <f t="shared" si="6"/>
        <v>1300</v>
      </c>
      <c r="I101" s="260"/>
      <c r="J101" s="1432"/>
      <c r="K101" s="1446"/>
      <c r="L101" s="1313"/>
      <c r="O101" s="463"/>
    </row>
    <row r="102" spans="1:15" ht="15.75">
      <c r="A102" s="423"/>
      <c r="B102" s="424">
        <v>9</v>
      </c>
      <c r="C102" s="339" t="s">
        <v>615</v>
      </c>
      <c r="D102" s="1105"/>
      <c r="E102" s="334"/>
      <c r="F102" s="428"/>
      <c r="G102" s="433"/>
      <c r="H102" s="428">
        <f t="shared" si="6"/>
        <v>0</v>
      </c>
      <c r="I102" s="260"/>
      <c r="J102" s="1432"/>
      <c r="K102" s="1446"/>
      <c r="L102" s="1313"/>
      <c r="O102" s="463"/>
    </row>
    <row r="103" spans="1:15" ht="16.5" thickBot="1">
      <c r="A103" s="435"/>
      <c r="B103" s="475">
        <v>10</v>
      </c>
      <c r="C103" s="703" t="s">
        <v>552</v>
      </c>
      <c r="D103" s="1088"/>
      <c r="E103" s="437"/>
      <c r="F103" s="441"/>
      <c r="G103" s="438"/>
      <c r="H103" s="432">
        <f t="shared" si="6"/>
        <v>0</v>
      </c>
      <c r="I103" s="439"/>
      <c r="J103" s="1442"/>
      <c r="K103" s="1410"/>
      <c r="L103" s="1313"/>
    </row>
    <row r="104" spans="1:15" ht="16.5" thickBot="1">
      <c r="A104" s="328"/>
      <c r="B104" s="409"/>
      <c r="C104" s="153" t="s">
        <v>150</v>
      </c>
      <c r="D104" s="1103">
        <f>SUM(D92:D103)</f>
        <v>1356655</v>
      </c>
      <c r="E104" s="597">
        <f>E91</f>
        <v>1701670</v>
      </c>
      <c r="F104" s="489">
        <f>F91</f>
        <v>1815109</v>
      </c>
      <c r="G104" s="489">
        <f>G91</f>
        <v>2315</v>
      </c>
      <c r="H104" s="489">
        <f t="shared" si="6"/>
        <v>1817424</v>
      </c>
      <c r="I104" s="411">
        <f>I91</f>
        <v>0</v>
      </c>
      <c r="J104" s="496">
        <f>I104/H104</f>
        <v>0</v>
      </c>
      <c r="K104" s="1455">
        <f>K91</f>
        <v>0</v>
      </c>
      <c r="L104" s="597">
        <f>L91</f>
        <v>0</v>
      </c>
    </row>
    <row r="107" spans="1:15">
      <c r="H107" s="463"/>
    </row>
    <row r="108" spans="1:15">
      <c r="H108" s="463"/>
      <c r="K108" s="463"/>
    </row>
    <row r="109" spans="1:15">
      <c r="E109" s="463"/>
      <c r="G109" s="463"/>
      <c r="H109" s="463"/>
    </row>
    <row r="110" spans="1:15">
      <c r="G110" s="463"/>
    </row>
  </sheetData>
  <phoneticPr fontId="0" type="noConversion"/>
  <printOptions horizontalCentered="1" verticalCentered="1"/>
  <pageMargins left="0.39370078740157483" right="0.39370078740157483" top="0.62992125984251968" bottom="0.62992125984251968" header="0.19685039370078741" footer="0.31496062992125984"/>
  <pageSetup paperSize="9" scale="63" firstPageNumber="15" orientation="portrait" useFirstPageNumber="1" horizontalDpi="300" verticalDpi="300" r:id="rId1"/>
  <headerFooter alignWithMargins="0">
    <oddHeader>&amp;R&amp;P</oddHeader>
  </headerFooter>
  <rowBreaks count="1" manualBreakCount="1">
    <brk id="203" max="6553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54"/>
  <sheetViews>
    <sheetView workbookViewId="0">
      <selection activeCell="F175" sqref="F175"/>
    </sheetView>
  </sheetViews>
  <sheetFormatPr defaultColWidth="8" defaultRowHeight="12.75"/>
  <cols>
    <col min="1" max="1" width="9.28515625" style="323" customWidth="1"/>
    <col min="2" max="2" width="9" style="234" customWidth="1"/>
    <col min="3" max="3" width="55.85546875" style="234" customWidth="1"/>
    <col min="4" max="4" width="10.28515625" style="234" customWidth="1"/>
    <col min="5" max="7" width="11.5703125" style="234" customWidth="1"/>
    <col min="8" max="8" width="10.140625" style="234" hidden="1" customWidth="1"/>
    <col min="9" max="9" width="8" style="234" hidden="1" customWidth="1"/>
    <col min="10" max="10" width="8" style="234" customWidth="1"/>
    <col min="11" max="11" width="9.28515625" style="234" customWidth="1"/>
    <col min="12" max="13" width="8" style="234"/>
    <col min="14" max="14" width="9" style="234" bestFit="1" customWidth="1"/>
    <col min="15" max="16384" width="8" style="234"/>
  </cols>
  <sheetData>
    <row r="1" spans="1:11" s="214" customFormat="1" ht="21" customHeight="1" thickBot="1">
      <c r="A1" s="1" t="s">
        <v>245</v>
      </c>
      <c r="B1" s="566"/>
      <c r="D1" s="215"/>
      <c r="F1" s="349" t="s">
        <v>1043</v>
      </c>
      <c r="G1" s="349"/>
    </row>
    <row r="2" spans="1:11" s="220" customFormat="1" ht="15.75">
      <c r="A2" s="216" t="s">
        <v>114</v>
      </c>
      <c r="B2" s="217"/>
      <c r="C2" s="218" t="s">
        <v>258</v>
      </c>
      <c r="D2" s="219" t="s">
        <v>115</v>
      </c>
    </row>
    <row r="3" spans="1:11" s="220" customFormat="1" ht="16.5" thickBot="1">
      <c r="A3" s="221" t="s">
        <v>116</v>
      </c>
      <c r="B3" s="222"/>
      <c r="C3" s="223" t="s">
        <v>246</v>
      </c>
      <c r="D3" s="598" t="s">
        <v>247</v>
      </c>
    </row>
    <row r="4" spans="1:11" s="225" customFormat="1" ht="21" customHeight="1" thickBot="1">
      <c r="D4" s="226" t="s">
        <v>118</v>
      </c>
    </row>
    <row r="5" spans="1:11" ht="51.75" thickBot="1">
      <c r="A5" s="227" t="s">
        <v>119</v>
      </c>
      <c r="B5" s="228" t="s">
        <v>120</v>
      </c>
      <c r="C5" s="229" t="s">
        <v>121</v>
      </c>
      <c r="D5" s="230" t="s">
        <v>898</v>
      </c>
      <c r="E5" s="599" t="s">
        <v>1003</v>
      </c>
      <c r="F5" s="244" t="s">
        <v>593</v>
      </c>
      <c r="G5" s="244" t="s">
        <v>676</v>
      </c>
      <c r="H5" s="244" t="s">
        <v>452</v>
      </c>
      <c r="I5" s="525" t="s">
        <v>156</v>
      </c>
      <c r="J5" s="233" t="s">
        <v>49</v>
      </c>
      <c r="K5" s="233" t="s">
        <v>50</v>
      </c>
    </row>
    <row r="6" spans="1:11" ht="16.5" thickBot="1">
      <c r="A6" s="235" t="s">
        <v>122</v>
      </c>
      <c r="B6" s="236"/>
      <c r="C6" s="237"/>
      <c r="D6" s="238"/>
      <c r="E6" s="600"/>
      <c r="F6" s="526"/>
      <c r="G6" s="526"/>
      <c r="H6" s="526"/>
      <c r="I6" s="526"/>
      <c r="J6" s="239"/>
      <c r="K6" s="239"/>
    </row>
    <row r="7" spans="1:11" s="246" customFormat="1" ht="16.5" thickBot="1">
      <c r="A7" s="241">
        <v>1</v>
      </c>
      <c r="B7" s="242">
        <v>2</v>
      </c>
      <c r="C7" s="242">
        <v>3</v>
      </c>
      <c r="D7" s="243">
        <v>4</v>
      </c>
      <c r="E7" s="599"/>
      <c r="F7" s="244"/>
      <c r="G7" s="244"/>
      <c r="H7" s="244"/>
      <c r="I7" s="244"/>
      <c r="J7" s="244"/>
      <c r="K7" s="244"/>
    </row>
    <row r="8" spans="1:11" s="246" customFormat="1" ht="15.75">
      <c r="A8" s="247"/>
      <c r="B8" s="248"/>
      <c r="C8" s="248" t="s">
        <v>123</v>
      </c>
      <c r="D8" s="249"/>
      <c r="E8" s="601"/>
      <c r="F8" s="250"/>
      <c r="G8" s="250"/>
      <c r="H8" s="250"/>
      <c r="I8" s="250"/>
      <c r="J8" s="250"/>
      <c r="K8" s="250"/>
    </row>
    <row r="9" spans="1:11" s="257" customFormat="1" ht="15">
      <c r="A9" s="271">
        <v>1</v>
      </c>
      <c r="B9" s="272"/>
      <c r="C9" s="273" t="s">
        <v>698</v>
      </c>
      <c r="D9" s="602"/>
      <c r="E9" s="603"/>
      <c r="F9" s="255"/>
      <c r="G9" s="255"/>
      <c r="H9" s="255"/>
      <c r="I9" s="255"/>
      <c r="J9" s="255"/>
      <c r="K9" s="255"/>
    </row>
    <row r="10" spans="1:11" s="257" customFormat="1" ht="15">
      <c r="A10" s="252"/>
      <c r="B10" s="253">
        <v>1</v>
      </c>
      <c r="C10" s="54" t="s">
        <v>700</v>
      </c>
      <c r="D10" s="62">
        <f>SUM(D11:D17)</f>
        <v>0</v>
      </c>
      <c r="E10" s="62">
        <f>SUM(E11:E17)</f>
        <v>0</v>
      </c>
      <c r="F10" s="62">
        <f>SUM(F11:F17)</f>
        <v>0</v>
      </c>
      <c r="G10" s="604">
        <f t="shared" ref="G10:G53" si="0">SUM(E10:F10)</f>
        <v>0</v>
      </c>
      <c r="H10" s="604">
        <f>SUM(H11:H17)</f>
        <v>0</v>
      </c>
      <c r="I10" s="606" t="e">
        <f>H10/G10</f>
        <v>#DIV/0!</v>
      </c>
      <c r="J10" s="255"/>
      <c r="K10" s="255"/>
    </row>
    <row r="11" spans="1:11" s="257" customFormat="1" ht="15" hidden="1">
      <c r="A11" s="252"/>
      <c r="B11" s="253"/>
      <c r="C11" s="1534"/>
      <c r="D11" s="62"/>
      <c r="E11" s="607"/>
      <c r="F11" s="604"/>
      <c r="G11" s="604">
        <f t="shared" si="0"/>
        <v>0</v>
      </c>
      <c r="H11" s="604"/>
      <c r="I11" s="606" t="e">
        <f>H11/G11</f>
        <v>#DIV/0!</v>
      </c>
      <c r="J11" s="255"/>
      <c r="K11" s="255"/>
    </row>
    <row r="12" spans="1:11" s="257" customFormat="1" ht="15" hidden="1">
      <c r="A12" s="252"/>
      <c r="B12" s="253"/>
      <c r="C12" s="641" t="s">
        <v>599</v>
      </c>
      <c r="D12" s="62"/>
      <c r="E12" s="607"/>
      <c r="F12" s="604"/>
      <c r="G12" s="604">
        <f t="shared" si="0"/>
        <v>0</v>
      </c>
      <c r="H12" s="604"/>
      <c r="I12" s="606"/>
      <c r="J12" s="255"/>
      <c r="K12" s="255"/>
    </row>
    <row r="13" spans="1:11" s="257" customFormat="1" ht="15" hidden="1">
      <c r="A13" s="252"/>
      <c r="B13" s="253"/>
      <c r="C13" s="1534"/>
      <c r="D13" s="62"/>
      <c r="E13" s="607"/>
      <c r="F13" s="604"/>
      <c r="G13" s="604">
        <f t="shared" si="0"/>
        <v>0</v>
      </c>
      <c r="H13" s="604"/>
      <c r="I13" s="606"/>
      <c r="J13" s="255"/>
      <c r="K13" s="255"/>
    </row>
    <row r="14" spans="1:11" s="257" customFormat="1" ht="15" hidden="1">
      <c r="A14" s="252"/>
      <c r="B14" s="253"/>
      <c r="C14" s="1534"/>
      <c r="D14" s="62"/>
      <c r="E14" s="607"/>
      <c r="F14" s="604"/>
      <c r="G14" s="604">
        <f t="shared" si="0"/>
        <v>0</v>
      </c>
      <c r="H14" s="604"/>
      <c r="I14" s="606"/>
      <c r="J14" s="255"/>
      <c r="K14" s="255"/>
    </row>
    <row r="15" spans="1:11" s="257" customFormat="1" ht="15" hidden="1">
      <c r="A15" s="252"/>
      <c r="B15" s="253"/>
      <c r="C15" s="1534"/>
      <c r="D15" s="62"/>
      <c r="E15" s="607"/>
      <c r="F15" s="604"/>
      <c r="G15" s="604">
        <f t="shared" si="0"/>
        <v>0</v>
      </c>
      <c r="H15" s="604"/>
      <c r="I15" s="606"/>
      <c r="J15" s="255"/>
      <c r="K15" s="255"/>
    </row>
    <row r="16" spans="1:11" s="257" customFormat="1" ht="15" hidden="1">
      <c r="A16" s="252"/>
      <c r="B16" s="253"/>
      <c r="C16" s="608"/>
      <c r="D16" s="62"/>
      <c r="E16" s="607"/>
      <c r="F16" s="604"/>
      <c r="G16" s="604">
        <f t="shared" si="0"/>
        <v>0</v>
      </c>
      <c r="H16" s="604"/>
      <c r="I16" s="606"/>
      <c r="J16" s="255"/>
      <c r="K16" s="255"/>
    </row>
    <row r="17" spans="1:11" s="257" customFormat="1" ht="15" hidden="1">
      <c r="A17" s="252"/>
      <c r="B17" s="253"/>
      <c r="C17" s="403"/>
      <c r="D17" s="62"/>
      <c r="E17" s="607"/>
      <c r="F17" s="604"/>
      <c r="G17" s="604">
        <f t="shared" si="0"/>
        <v>0</v>
      </c>
      <c r="H17" s="604"/>
      <c r="I17" s="606" t="e">
        <f>H17/G17</f>
        <v>#DIV/0!</v>
      </c>
      <c r="J17" s="255"/>
      <c r="K17" s="255"/>
    </row>
    <row r="18" spans="1:11" s="257" customFormat="1" ht="15">
      <c r="A18" s="252"/>
      <c r="B18" s="253">
        <v>2</v>
      </c>
      <c r="C18" s="54" t="s">
        <v>717</v>
      </c>
      <c r="D18" s="62">
        <f>SUM(D19:D39)</f>
        <v>88900</v>
      </c>
      <c r="E18" s="604">
        <f>SUM(E19:E39)</f>
        <v>103824</v>
      </c>
      <c r="F18" s="604">
        <f>SUM(F19:F39)</f>
        <v>0</v>
      </c>
      <c r="G18" s="604">
        <f t="shared" si="0"/>
        <v>103824</v>
      </c>
      <c r="H18" s="604">
        <f>SUM(H19:H39)</f>
        <v>0</v>
      </c>
      <c r="I18" s="606">
        <f>H18/G18</f>
        <v>0</v>
      </c>
      <c r="J18" s="255"/>
      <c r="K18" s="255"/>
    </row>
    <row r="19" spans="1:11" s="257" customFormat="1" ht="15">
      <c r="A19" s="252"/>
      <c r="B19" s="253"/>
      <c r="C19" s="1617" t="s">
        <v>249</v>
      </c>
      <c r="D19" s="62">
        <v>1500</v>
      </c>
      <c r="E19" s="607">
        <v>1500</v>
      </c>
      <c r="F19" s="604"/>
      <c r="G19" s="604">
        <f t="shared" si="0"/>
        <v>1500</v>
      </c>
      <c r="H19" s="604"/>
      <c r="I19" s="606">
        <f>H19/G19</f>
        <v>0</v>
      </c>
      <c r="J19" s="255"/>
      <c r="K19" s="255"/>
    </row>
    <row r="20" spans="1:11" s="257" customFormat="1" ht="15">
      <c r="A20" s="252"/>
      <c r="B20" s="253"/>
      <c r="C20" s="1576" t="s">
        <v>1053</v>
      </c>
      <c r="D20" s="62"/>
      <c r="E20" s="607">
        <v>8800</v>
      </c>
      <c r="F20" s="604"/>
      <c r="G20" s="604">
        <f t="shared" si="0"/>
        <v>8800</v>
      </c>
      <c r="H20" s="604"/>
      <c r="I20" s="606">
        <f>H20/G20</f>
        <v>0</v>
      </c>
      <c r="J20" s="255"/>
      <c r="K20" s="255"/>
    </row>
    <row r="21" spans="1:11" s="257" customFormat="1" ht="15">
      <c r="A21" s="252"/>
      <c r="B21" s="253"/>
      <c r="C21" s="1570" t="s">
        <v>1073</v>
      </c>
      <c r="D21" s="62"/>
      <c r="E21" s="607">
        <v>3000</v>
      </c>
      <c r="F21" s="604"/>
      <c r="G21" s="604">
        <f t="shared" si="0"/>
        <v>3000</v>
      </c>
      <c r="H21" s="604"/>
      <c r="I21" s="606"/>
      <c r="J21" s="255"/>
      <c r="K21" s="255"/>
    </row>
    <row r="22" spans="1:11" s="257" customFormat="1" ht="15">
      <c r="A22" s="252"/>
      <c r="B22" s="253"/>
      <c r="C22" s="1570" t="s">
        <v>1075</v>
      </c>
      <c r="D22" s="62"/>
      <c r="E22" s="607">
        <v>2460</v>
      </c>
      <c r="F22" s="604"/>
      <c r="G22" s="604">
        <f t="shared" si="0"/>
        <v>2460</v>
      </c>
      <c r="H22" s="604"/>
      <c r="I22" s="606"/>
      <c r="J22" s="255"/>
      <c r="K22" s="255"/>
    </row>
    <row r="23" spans="1:11" s="257" customFormat="1" ht="15">
      <c r="A23" s="252"/>
      <c r="B23" s="253"/>
      <c r="C23" s="1570" t="s">
        <v>1076</v>
      </c>
      <c r="D23" s="62"/>
      <c r="E23" s="607">
        <v>664</v>
      </c>
      <c r="F23" s="604"/>
      <c r="G23" s="604">
        <f t="shared" si="0"/>
        <v>664</v>
      </c>
      <c r="H23" s="604"/>
      <c r="I23" s="606"/>
      <c r="J23" s="255"/>
      <c r="K23" s="255"/>
    </row>
    <row r="24" spans="1:11" s="257" customFormat="1" ht="15">
      <c r="A24" s="252"/>
      <c r="B24" s="253"/>
      <c r="C24" s="1683"/>
      <c r="D24" s="62"/>
      <c r="E24" s="607"/>
      <c r="F24" s="604"/>
      <c r="G24" s="604">
        <f t="shared" si="0"/>
        <v>0</v>
      </c>
      <c r="H24" s="604"/>
      <c r="I24" s="606"/>
      <c r="J24" s="255"/>
      <c r="K24" s="255"/>
    </row>
    <row r="25" spans="1:11" s="257" customFormat="1" ht="15">
      <c r="A25" s="252"/>
      <c r="B25" s="253"/>
      <c r="C25" s="1576" t="s">
        <v>942</v>
      </c>
      <c r="D25" s="62">
        <v>25400</v>
      </c>
      <c r="E25" s="607">
        <v>25400</v>
      </c>
      <c r="F25" s="604"/>
      <c r="G25" s="604">
        <f t="shared" si="0"/>
        <v>25400</v>
      </c>
      <c r="H25" s="604"/>
      <c r="I25" s="606"/>
      <c r="J25" s="255"/>
      <c r="K25" s="255"/>
    </row>
    <row r="26" spans="1:11" s="257" customFormat="1" ht="15" hidden="1">
      <c r="A26" s="252"/>
      <c r="B26" s="253"/>
      <c r="C26" s="1617"/>
      <c r="D26" s="62"/>
      <c r="E26" s="607"/>
      <c r="F26" s="604"/>
      <c r="G26" s="604">
        <f t="shared" si="0"/>
        <v>0</v>
      </c>
      <c r="H26" s="604"/>
      <c r="I26" s="606"/>
      <c r="J26" s="255"/>
      <c r="K26" s="255"/>
    </row>
    <row r="27" spans="1:11" s="257" customFormat="1" ht="15">
      <c r="A27" s="252"/>
      <c r="B27" s="253"/>
      <c r="C27" s="1601" t="s">
        <v>248</v>
      </c>
      <c r="D27" s="62">
        <v>60000</v>
      </c>
      <c r="E27" s="607">
        <v>60000</v>
      </c>
      <c r="F27" s="604"/>
      <c r="G27" s="604">
        <f t="shared" si="0"/>
        <v>60000</v>
      </c>
      <c r="H27" s="604"/>
      <c r="I27" s="606"/>
      <c r="J27" s="255"/>
      <c r="K27" s="255"/>
    </row>
    <row r="28" spans="1:11" s="257" customFormat="1" ht="15">
      <c r="A28" s="252"/>
      <c r="B28" s="253"/>
      <c r="C28" s="1601" t="s">
        <v>943</v>
      </c>
      <c r="D28" s="62">
        <v>2000</v>
      </c>
      <c r="E28" s="607">
        <v>2000</v>
      </c>
      <c r="F28" s="604"/>
      <c r="G28" s="604">
        <f t="shared" si="0"/>
        <v>2000</v>
      </c>
      <c r="H28" s="604"/>
      <c r="I28" s="606"/>
      <c r="J28" s="255"/>
      <c r="K28" s="255"/>
    </row>
    <row r="29" spans="1:11" s="257" customFormat="1" ht="15" hidden="1">
      <c r="A29" s="252"/>
      <c r="B29" s="253"/>
      <c r="C29" s="1601"/>
      <c r="D29" s="62"/>
      <c r="E29" s="607"/>
      <c r="F29" s="604"/>
      <c r="G29" s="604">
        <f t="shared" si="0"/>
        <v>0</v>
      </c>
      <c r="H29" s="604"/>
      <c r="I29" s="606"/>
      <c r="J29" s="255"/>
      <c r="K29" s="255"/>
    </row>
    <row r="30" spans="1:11" s="257" customFormat="1" ht="15" hidden="1">
      <c r="A30" s="252"/>
      <c r="B30" s="253"/>
      <c r="C30" s="1617" t="s">
        <v>42</v>
      </c>
      <c r="D30" s="62"/>
      <c r="E30" s="607"/>
      <c r="F30" s="604"/>
      <c r="G30" s="604">
        <f t="shared" si="0"/>
        <v>0</v>
      </c>
      <c r="H30" s="604"/>
      <c r="I30" s="606"/>
      <c r="J30" s="255"/>
      <c r="K30" s="255"/>
    </row>
    <row r="31" spans="1:11" s="257" customFormat="1" ht="15" hidden="1">
      <c r="A31" s="252"/>
      <c r="B31" s="253"/>
      <c r="C31" s="1617" t="s">
        <v>519</v>
      </c>
      <c r="D31" s="62"/>
      <c r="E31" s="607"/>
      <c r="F31" s="604"/>
      <c r="G31" s="604">
        <f t="shared" si="0"/>
        <v>0</v>
      </c>
      <c r="H31" s="604"/>
      <c r="I31" s="606" t="e">
        <f t="shared" ref="I31:I41" si="1">H31/G31</f>
        <v>#DIV/0!</v>
      </c>
      <c r="J31" s="255"/>
      <c r="K31" s="255"/>
    </row>
    <row r="32" spans="1:11" s="257" customFormat="1" ht="15" hidden="1">
      <c r="A32" s="252"/>
      <c r="B32" s="253"/>
      <c r="C32" s="1576"/>
      <c r="D32" s="62"/>
      <c r="E32" s="607"/>
      <c r="F32" s="604"/>
      <c r="G32" s="604">
        <f t="shared" si="0"/>
        <v>0</v>
      </c>
      <c r="H32" s="604"/>
      <c r="I32" s="606" t="e">
        <f t="shared" si="1"/>
        <v>#DIV/0!</v>
      </c>
      <c r="J32" s="255"/>
      <c r="K32" s="255"/>
    </row>
    <row r="33" spans="1:14" s="257" customFormat="1" ht="15" hidden="1">
      <c r="A33" s="252"/>
      <c r="B33" s="253"/>
      <c r="C33" s="1576"/>
      <c r="D33" s="62"/>
      <c r="E33" s="607"/>
      <c r="F33" s="604"/>
      <c r="G33" s="604">
        <f t="shared" si="0"/>
        <v>0</v>
      </c>
      <c r="H33" s="604"/>
      <c r="I33" s="606"/>
      <c r="J33" s="255"/>
      <c r="K33" s="255"/>
    </row>
    <row r="34" spans="1:14" s="257" customFormat="1" ht="15" hidden="1">
      <c r="A34" s="252"/>
      <c r="B34" s="253"/>
      <c r="C34" s="1576"/>
      <c r="D34" s="62"/>
      <c r="E34" s="607"/>
      <c r="F34" s="604"/>
      <c r="G34" s="604">
        <f t="shared" si="0"/>
        <v>0</v>
      </c>
      <c r="H34" s="604"/>
      <c r="I34" s="606"/>
      <c r="J34" s="255"/>
      <c r="K34" s="255"/>
    </row>
    <row r="35" spans="1:14" s="257" customFormat="1" ht="15" hidden="1">
      <c r="A35" s="252"/>
      <c r="B35" s="253"/>
      <c r="C35" s="1576"/>
      <c r="D35" s="62"/>
      <c r="E35" s="607"/>
      <c r="F35" s="604"/>
      <c r="G35" s="604">
        <f t="shared" si="0"/>
        <v>0</v>
      </c>
      <c r="H35" s="604"/>
      <c r="I35" s="606"/>
      <c r="J35" s="255"/>
      <c r="K35" s="255"/>
    </row>
    <row r="36" spans="1:14" s="257" customFormat="1" ht="15" hidden="1">
      <c r="A36" s="252"/>
      <c r="B36" s="253"/>
      <c r="C36" s="1576"/>
      <c r="D36" s="62"/>
      <c r="E36" s="607"/>
      <c r="F36" s="604"/>
      <c r="G36" s="604">
        <f t="shared" si="0"/>
        <v>0</v>
      </c>
      <c r="H36" s="604"/>
      <c r="I36" s="606"/>
      <c r="J36" s="255"/>
      <c r="K36" s="255"/>
    </row>
    <row r="37" spans="1:14" s="257" customFormat="1" ht="15" hidden="1">
      <c r="A37" s="252"/>
      <c r="B37" s="253"/>
      <c r="C37" s="641"/>
      <c r="D37" s="62"/>
      <c r="E37" s="607"/>
      <c r="F37" s="604"/>
      <c r="G37" s="604">
        <f t="shared" si="0"/>
        <v>0</v>
      </c>
      <c r="H37" s="604"/>
      <c r="I37" s="606"/>
      <c r="J37" s="255"/>
      <c r="K37" s="255"/>
    </row>
    <row r="38" spans="1:14" s="257" customFormat="1" ht="15" hidden="1">
      <c r="A38" s="252"/>
      <c r="B38" s="253"/>
      <c r="C38" s="611"/>
      <c r="D38" s="62"/>
      <c r="E38" s="607"/>
      <c r="F38" s="604"/>
      <c r="G38" s="604">
        <f t="shared" si="0"/>
        <v>0</v>
      </c>
      <c r="H38" s="604"/>
      <c r="I38" s="606" t="e">
        <f t="shared" si="1"/>
        <v>#DIV/0!</v>
      </c>
      <c r="J38" s="255"/>
      <c r="K38" s="255"/>
    </row>
    <row r="39" spans="1:14" s="257" customFormat="1" ht="15" hidden="1">
      <c r="A39" s="252"/>
      <c r="B39" s="253"/>
      <c r="C39" s="403"/>
      <c r="D39" s="62"/>
      <c r="E39" s="607"/>
      <c r="F39" s="604"/>
      <c r="G39" s="604">
        <f t="shared" si="0"/>
        <v>0</v>
      </c>
      <c r="H39" s="604"/>
      <c r="I39" s="606" t="e">
        <f t="shared" si="1"/>
        <v>#DIV/0!</v>
      </c>
      <c r="J39" s="255"/>
      <c r="K39" s="255"/>
      <c r="N39" s="1648"/>
    </row>
    <row r="40" spans="1:14" s="257" customFormat="1" ht="15">
      <c r="A40" s="252"/>
      <c r="B40" s="253">
        <v>3</v>
      </c>
      <c r="C40" s="54" t="s">
        <v>703</v>
      </c>
      <c r="D40" s="62">
        <f>D41</f>
        <v>0</v>
      </c>
      <c r="E40" s="604"/>
      <c r="F40" s="604">
        <f>F41</f>
        <v>0</v>
      </c>
      <c r="G40" s="604">
        <f t="shared" si="0"/>
        <v>0</v>
      </c>
      <c r="H40" s="604">
        <f>SUM(H41:H41)</f>
        <v>0</v>
      </c>
      <c r="I40" s="606"/>
      <c r="J40" s="255"/>
      <c r="K40" s="255"/>
    </row>
    <row r="41" spans="1:14" s="257" customFormat="1" ht="15" hidden="1">
      <c r="A41" s="262"/>
      <c r="B41" s="263"/>
      <c r="C41" s="641"/>
      <c r="D41" s="264"/>
      <c r="E41" s="609"/>
      <c r="F41" s="610"/>
      <c r="G41" s="610">
        <f t="shared" si="0"/>
        <v>0</v>
      </c>
      <c r="H41" s="610"/>
      <c r="I41" s="606" t="e">
        <f t="shared" si="1"/>
        <v>#DIV/0!</v>
      </c>
      <c r="J41" s="255"/>
      <c r="K41" s="255"/>
    </row>
    <row r="42" spans="1:14" s="257" customFormat="1" ht="15.75" thickBot="1">
      <c r="A42" s="252"/>
      <c r="B42" s="253">
        <v>4</v>
      </c>
      <c r="C42" s="96" t="s">
        <v>716</v>
      </c>
      <c r="D42" s="62">
        <f>D45+D48</f>
        <v>0</v>
      </c>
      <c r="E42" s="604">
        <f>SUM(E43:E48)</f>
        <v>0</v>
      </c>
      <c r="F42" s="604">
        <f>SUM(F43:F48)</f>
        <v>0</v>
      </c>
      <c r="G42" s="604">
        <f t="shared" si="0"/>
        <v>0</v>
      </c>
      <c r="H42" s="604">
        <f>H44</f>
        <v>0</v>
      </c>
      <c r="I42" s="606"/>
      <c r="J42" s="255"/>
      <c r="K42" s="255"/>
    </row>
    <row r="43" spans="1:14" s="257" customFormat="1" ht="15.75" hidden="1" thickBot="1">
      <c r="A43" s="252"/>
      <c r="B43" s="253"/>
      <c r="C43" s="1533"/>
      <c r="D43" s="62"/>
      <c r="E43" s="607"/>
      <c r="F43" s="604"/>
      <c r="G43" s="604">
        <f t="shared" si="0"/>
        <v>0</v>
      </c>
      <c r="H43" s="604"/>
      <c r="I43" s="606"/>
      <c r="J43" s="255"/>
      <c r="K43" s="255"/>
    </row>
    <row r="44" spans="1:14" s="257" customFormat="1" ht="15.75" hidden="1" thickBot="1">
      <c r="A44" s="252"/>
      <c r="B44" s="253"/>
      <c r="C44" s="611"/>
      <c r="D44" s="62"/>
      <c r="E44" s="612"/>
      <c r="F44" s="604"/>
      <c r="G44" s="604">
        <f t="shared" si="0"/>
        <v>0</v>
      </c>
      <c r="H44" s="604"/>
      <c r="I44" s="606"/>
      <c r="J44" s="255"/>
      <c r="K44" s="255"/>
    </row>
    <row r="45" spans="1:14" s="257" customFormat="1" ht="15.75" hidden="1" thickBot="1">
      <c r="A45" s="252"/>
      <c r="B45" s="253"/>
      <c r="C45" s="403" t="s">
        <v>250</v>
      </c>
      <c r="D45" s="62"/>
      <c r="E45" s="607"/>
      <c r="F45" s="604"/>
      <c r="G45" s="604">
        <f t="shared" si="0"/>
        <v>0</v>
      </c>
      <c r="H45" s="604"/>
      <c r="I45" s="606"/>
      <c r="J45" s="255"/>
      <c r="K45" s="255"/>
    </row>
    <row r="46" spans="1:14" s="257" customFormat="1" ht="15.75" hidden="1" thickBot="1">
      <c r="A46" s="252"/>
      <c r="B46" s="253"/>
      <c r="C46" s="608"/>
      <c r="D46" s="62"/>
      <c r="E46" s="607"/>
      <c r="F46" s="604"/>
      <c r="G46" s="604">
        <f t="shared" si="0"/>
        <v>0</v>
      </c>
      <c r="H46" s="604"/>
      <c r="I46" s="606"/>
      <c r="J46" s="255"/>
      <c r="K46" s="255"/>
    </row>
    <row r="47" spans="1:14" s="257" customFormat="1" ht="15.75" hidden="1" thickBot="1">
      <c r="A47" s="252"/>
      <c r="B47" s="253"/>
      <c r="C47" s="608"/>
      <c r="D47" s="62"/>
      <c r="E47" s="607"/>
      <c r="F47" s="604"/>
      <c r="G47" s="604">
        <f t="shared" si="0"/>
        <v>0</v>
      </c>
      <c r="H47" s="604"/>
      <c r="I47" s="606"/>
      <c r="J47" s="255"/>
      <c r="K47" s="255"/>
    </row>
    <row r="48" spans="1:14" s="257" customFormat="1" ht="15.75" hidden="1" thickBot="1">
      <c r="A48" s="286"/>
      <c r="B48" s="287"/>
      <c r="C48" s="403" t="s">
        <v>253</v>
      </c>
      <c r="D48" s="289"/>
      <c r="E48" s="613"/>
      <c r="F48" s="614"/>
      <c r="G48" s="604">
        <f t="shared" si="0"/>
        <v>0</v>
      </c>
      <c r="H48" s="614"/>
      <c r="I48" s="1459"/>
      <c r="J48" s="1319"/>
      <c r="K48" s="1319"/>
    </row>
    <row r="49" spans="1:11" s="257" customFormat="1" ht="15.75" thickBot="1">
      <c r="A49" s="266"/>
      <c r="B49" s="267"/>
      <c r="C49" s="72" t="s">
        <v>698</v>
      </c>
      <c r="D49" s="73">
        <f>D10+D18+D40+D42</f>
        <v>88900</v>
      </c>
      <c r="E49" s="616">
        <f>E10+E18+E40+E42</f>
        <v>103824</v>
      </c>
      <c r="F49" s="616">
        <f>F10+F18+F40+F42</f>
        <v>0</v>
      </c>
      <c r="G49" s="616">
        <f t="shared" si="0"/>
        <v>103824</v>
      </c>
      <c r="H49" s="616">
        <f>H10+H18+H40+H42</f>
        <v>0</v>
      </c>
      <c r="I49" s="496">
        <f>H49/G49</f>
        <v>0</v>
      </c>
      <c r="J49" s="1387">
        <f>J10+J18+J40+J42</f>
        <v>0</v>
      </c>
      <c r="K49" s="1387">
        <f>K10+K18+K40+K42</f>
        <v>0</v>
      </c>
    </row>
    <row r="50" spans="1:11" s="257" customFormat="1" ht="15">
      <c r="A50" s="271">
        <v>2</v>
      </c>
      <c r="B50" s="272"/>
      <c r="C50" s="273" t="s">
        <v>161</v>
      </c>
      <c r="D50" s="274"/>
      <c r="E50" s="617"/>
      <c r="F50" s="618"/>
      <c r="G50" s="618">
        <f t="shared" si="0"/>
        <v>0</v>
      </c>
      <c r="H50" s="618"/>
      <c r="I50" s="565"/>
      <c r="J50" s="275"/>
      <c r="K50" s="275"/>
    </row>
    <row r="51" spans="1:11" s="257" customFormat="1" ht="15">
      <c r="A51" s="252"/>
      <c r="B51" s="253">
        <v>1</v>
      </c>
      <c r="C51" s="54" t="s">
        <v>125</v>
      </c>
      <c r="D51" s="62"/>
      <c r="E51" s="607"/>
      <c r="F51" s="604"/>
      <c r="G51" s="604">
        <f t="shared" si="0"/>
        <v>0</v>
      </c>
      <c r="H51" s="604"/>
      <c r="I51" s="606"/>
      <c r="J51" s="255"/>
      <c r="K51" s="255"/>
    </row>
    <row r="52" spans="1:11" s="257" customFormat="1" ht="15">
      <c r="A52" s="252"/>
      <c r="B52" s="253">
        <v>2</v>
      </c>
      <c r="C52" s="54" t="s">
        <v>736</v>
      </c>
      <c r="D52" s="62"/>
      <c r="E52" s="607"/>
      <c r="F52" s="604"/>
      <c r="G52" s="604">
        <f t="shared" si="0"/>
        <v>0</v>
      </c>
      <c r="H52" s="604"/>
      <c r="I52" s="606"/>
      <c r="J52" s="255"/>
      <c r="K52" s="255"/>
    </row>
    <row r="53" spans="1:11" s="257" customFormat="1" ht="15">
      <c r="A53" s="252"/>
      <c r="B53" s="253">
        <v>3</v>
      </c>
      <c r="C53" s="54" t="s">
        <v>738</v>
      </c>
      <c r="D53" s="62"/>
      <c r="E53" s="607"/>
      <c r="F53" s="604"/>
      <c r="G53" s="604">
        <f t="shared" si="0"/>
        <v>0</v>
      </c>
      <c r="H53" s="604"/>
      <c r="I53" s="606"/>
      <c r="J53" s="255"/>
      <c r="K53" s="255"/>
    </row>
    <row r="54" spans="1:11" s="257" customFormat="1" ht="15">
      <c r="A54" s="252"/>
      <c r="B54" s="253"/>
      <c r="C54" s="54" t="s">
        <v>714</v>
      </c>
      <c r="D54" s="62">
        <f>SUM(D55:D81)</f>
        <v>213594</v>
      </c>
      <c r="E54" s="62">
        <f>SUM(E55:E81)</f>
        <v>216897</v>
      </c>
      <c r="F54" s="62">
        <f>SUM(F55:F81)</f>
        <v>0</v>
      </c>
      <c r="G54" s="62">
        <f>SUM(G55:G81)</f>
        <v>216897</v>
      </c>
      <c r="H54" s="604">
        <f>SUM(H55:H77)</f>
        <v>0</v>
      </c>
      <c r="I54" s="606">
        <f>H54/G54</f>
        <v>0</v>
      </c>
      <c r="J54" s="255"/>
      <c r="K54" s="255"/>
    </row>
    <row r="55" spans="1:11" s="257" customFormat="1" ht="15">
      <c r="A55" s="252"/>
      <c r="B55" s="253"/>
      <c r="C55" s="1567" t="s">
        <v>1069</v>
      </c>
      <c r="D55" s="1341"/>
      <c r="E55" s="1568">
        <v>0</v>
      </c>
      <c r="F55" s="1569"/>
      <c r="G55" s="1569">
        <f t="shared" ref="G55:G81" si="2">SUM(E55:F55)</f>
        <v>0</v>
      </c>
      <c r="H55" s="604"/>
      <c r="I55" s="606" t="e">
        <f>H55/G55</f>
        <v>#DIV/0!</v>
      </c>
      <c r="J55" s="255"/>
      <c r="K55" s="255"/>
    </row>
    <row r="56" spans="1:11" s="257" customFormat="1" ht="15">
      <c r="A56" s="252"/>
      <c r="B56" s="253"/>
      <c r="C56" s="1570" t="s">
        <v>938</v>
      </c>
      <c r="D56" s="1341"/>
      <c r="E56" s="1568">
        <v>1197</v>
      </c>
      <c r="F56" s="1569"/>
      <c r="G56" s="1569">
        <f t="shared" si="2"/>
        <v>1197</v>
      </c>
      <c r="H56" s="604"/>
      <c r="I56" s="606"/>
      <c r="J56" s="255"/>
      <c r="K56" s="255"/>
    </row>
    <row r="57" spans="1:11" s="257" customFormat="1" ht="15">
      <c r="A57" s="252"/>
      <c r="B57" s="253"/>
      <c r="C57" s="1601" t="s">
        <v>937</v>
      </c>
      <c r="D57" s="1341"/>
      <c r="E57" s="1568">
        <v>2106</v>
      </c>
      <c r="F57" s="1569"/>
      <c r="G57" s="1569">
        <f t="shared" si="2"/>
        <v>2106</v>
      </c>
      <c r="H57" s="604"/>
      <c r="I57" s="606"/>
      <c r="J57" s="255"/>
      <c r="K57" s="255"/>
    </row>
    <row r="58" spans="1:11" s="257" customFormat="1" ht="15" hidden="1">
      <c r="A58" s="252"/>
      <c r="B58" s="253"/>
      <c r="C58" s="645"/>
      <c r="D58" s="1341"/>
      <c r="E58" s="1568"/>
      <c r="F58" s="1569"/>
      <c r="G58" s="1569">
        <f t="shared" si="2"/>
        <v>0</v>
      </c>
      <c r="H58" s="604"/>
      <c r="I58" s="606"/>
      <c r="J58" s="255"/>
      <c r="K58" s="255"/>
    </row>
    <row r="59" spans="1:11" s="257" customFormat="1" ht="15" hidden="1">
      <c r="A59" s="252"/>
      <c r="B59" s="253"/>
      <c r="C59" s="530"/>
      <c r="D59" s="1341"/>
      <c r="E59" s="604"/>
      <c r="F59" s="604"/>
      <c r="G59" s="604">
        <f t="shared" si="2"/>
        <v>0</v>
      </c>
      <c r="H59" s="604"/>
      <c r="I59" s="606" t="e">
        <f>H59/G59</f>
        <v>#DIV/0!</v>
      </c>
      <c r="J59" s="255"/>
      <c r="K59" s="255"/>
    </row>
    <row r="60" spans="1:11" s="257" customFormat="1" ht="15" hidden="1">
      <c r="A60" s="252"/>
      <c r="B60" s="253"/>
      <c r="C60" s="530"/>
      <c r="D60" s="1341"/>
      <c r="E60" s="607"/>
      <c r="F60" s="604"/>
      <c r="G60" s="604">
        <f t="shared" si="2"/>
        <v>0</v>
      </c>
      <c r="H60" s="604"/>
      <c r="I60" s="606" t="e">
        <f>H60/G60</f>
        <v>#DIV/0!</v>
      </c>
      <c r="J60" s="255"/>
      <c r="K60" s="255"/>
    </row>
    <row r="61" spans="1:11" s="257" customFormat="1" ht="15" hidden="1">
      <c r="A61" s="252"/>
      <c r="B61" s="253"/>
      <c r="C61" s="1601"/>
      <c r="D61" s="1341"/>
      <c r="E61" s="607"/>
      <c r="F61" s="604"/>
      <c r="G61" s="604">
        <f t="shared" si="2"/>
        <v>0</v>
      </c>
      <c r="H61" s="604"/>
      <c r="I61" s="606"/>
      <c r="J61" s="255"/>
      <c r="K61" s="255"/>
    </row>
    <row r="62" spans="1:11" s="257" customFormat="1" ht="15" hidden="1">
      <c r="A62" s="252"/>
      <c r="B62" s="253"/>
      <c r="C62" s="530"/>
      <c r="D62" s="1341"/>
      <c r="E62" s="607"/>
      <c r="F62" s="604"/>
      <c r="G62" s="604">
        <f t="shared" si="2"/>
        <v>0</v>
      </c>
      <c r="H62" s="604"/>
      <c r="I62" s="606"/>
      <c r="J62" s="255"/>
      <c r="K62" s="255"/>
    </row>
    <row r="63" spans="1:11" s="257" customFormat="1" ht="15" hidden="1">
      <c r="A63" s="252"/>
      <c r="B63" s="253"/>
      <c r="C63" s="530"/>
      <c r="D63" s="1341"/>
      <c r="E63" s="607"/>
      <c r="F63" s="604"/>
      <c r="G63" s="604">
        <f t="shared" si="2"/>
        <v>0</v>
      </c>
      <c r="H63" s="604"/>
      <c r="I63" s="606"/>
      <c r="J63" s="255"/>
      <c r="K63" s="255"/>
    </row>
    <row r="64" spans="1:11" s="257" customFormat="1" ht="15" hidden="1">
      <c r="A64" s="252"/>
      <c r="B64" s="253"/>
      <c r="C64" s="530"/>
      <c r="D64" s="1341"/>
      <c r="E64" s="607"/>
      <c r="F64" s="604"/>
      <c r="G64" s="604">
        <f t="shared" si="2"/>
        <v>0</v>
      </c>
      <c r="H64" s="604"/>
      <c r="I64" s="606"/>
      <c r="J64" s="255"/>
      <c r="K64" s="255"/>
    </row>
    <row r="65" spans="1:11" s="257" customFormat="1" ht="15" hidden="1">
      <c r="A65" s="252"/>
      <c r="B65" s="253"/>
      <c r="C65" s="530"/>
      <c r="D65" s="62"/>
      <c r="E65" s="607"/>
      <c r="F65" s="604"/>
      <c r="G65" s="604">
        <f t="shared" si="2"/>
        <v>0</v>
      </c>
      <c r="H65" s="604"/>
      <c r="I65" s="606" t="e">
        <f>H65/G65</f>
        <v>#DIV/0!</v>
      </c>
      <c r="J65" s="255"/>
      <c r="K65" s="255"/>
    </row>
    <row r="66" spans="1:11" s="257" customFormat="1" ht="15" hidden="1">
      <c r="A66" s="252"/>
      <c r="B66" s="253"/>
      <c r="C66" s="527"/>
      <c r="D66" s="62"/>
      <c r="E66" s="607"/>
      <c r="F66" s="604"/>
      <c r="G66" s="604">
        <f t="shared" si="2"/>
        <v>0</v>
      </c>
      <c r="H66" s="604"/>
      <c r="I66" s="606"/>
      <c r="J66" s="255"/>
      <c r="K66" s="255"/>
    </row>
    <row r="67" spans="1:11" s="257" customFormat="1" ht="15" hidden="1">
      <c r="A67" s="252"/>
      <c r="B67" s="253"/>
      <c r="C67" s="527"/>
      <c r="D67" s="62"/>
      <c r="E67" s="607"/>
      <c r="F67" s="604"/>
      <c r="G67" s="604">
        <f t="shared" si="2"/>
        <v>0</v>
      </c>
      <c r="H67" s="604"/>
      <c r="I67" s="606"/>
      <c r="J67" s="255"/>
      <c r="K67" s="255"/>
    </row>
    <row r="68" spans="1:11" s="257" customFormat="1" ht="15" hidden="1">
      <c r="A68" s="252"/>
      <c r="B68" s="253"/>
      <c r="C68" s="527"/>
      <c r="D68" s="62"/>
      <c r="E68" s="607"/>
      <c r="F68" s="604"/>
      <c r="G68" s="604">
        <f t="shared" si="2"/>
        <v>0</v>
      </c>
      <c r="H68" s="604"/>
      <c r="I68" s="606"/>
      <c r="J68" s="255"/>
      <c r="K68" s="255"/>
    </row>
    <row r="69" spans="1:11" s="257" customFormat="1" ht="15" hidden="1">
      <c r="A69" s="252"/>
      <c r="B69" s="253"/>
      <c r="C69" s="527"/>
      <c r="D69" s="62"/>
      <c r="E69" s="607"/>
      <c r="F69" s="605"/>
      <c r="G69" s="604">
        <f t="shared" si="2"/>
        <v>0</v>
      </c>
      <c r="H69" s="604"/>
      <c r="I69" s="606"/>
      <c r="J69" s="255"/>
      <c r="K69" s="255"/>
    </row>
    <row r="70" spans="1:11" s="257" customFormat="1" ht="15">
      <c r="A70" s="252"/>
      <c r="B70" s="253"/>
      <c r="C70" s="1592" t="s">
        <v>945</v>
      </c>
      <c r="D70" s="62">
        <v>213594</v>
      </c>
      <c r="E70" s="607">
        <v>213594</v>
      </c>
      <c r="F70" s="605"/>
      <c r="G70" s="604">
        <f t="shared" si="2"/>
        <v>213594</v>
      </c>
      <c r="H70" s="604"/>
      <c r="I70" s="606"/>
      <c r="J70" s="1319"/>
      <c r="K70" s="1319"/>
    </row>
    <row r="71" spans="1:11" s="257" customFormat="1" ht="15" hidden="1">
      <c r="A71" s="252"/>
      <c r="B71" s="253"/>
      <c r="C71" s="611" t="s">
        <v>830</v>
      </c>
      <c r="D71" s="62"/>
      <c r="E71" s="607"/>
      <c r="F71" s="605"/>
      <c r="G71" s="604">
        <f t="shared" si="2"/>
        <v>0</v>
      </c>
      <c r="H71" s="604"/>
      <c r="I71" s="606"/>
      <c r="J71" s="1319"/>
      <c r="K71" s="1319"/>
    </row>
    <row r="72" spans="1:11" s="257" customFormat="1" ht="15" hidden="1">
      <c r="A72" s="252"/>
      <c r="B72" s="253"/>
      <c r="C72" s="611" t="s">
        <v>831</v>
      </c>
      <c r="D72" s="62"/>
      <c r="E72" s="607"/>
      <c r="F72" s="605"/>
      <c r="G72" s="604">
        <f t="shared" si="2"/>
        <v>0</v>
      </c>
      <c r="H72" s="604"/>
      <c r="I72" s="606"/>
      <c r="J72" s="1319"/>
      <c r="K72" s="1319"/>
    </row>
    <row r="73" spans="1:11" s="257" customFormat="1" ht="15" hidden="1">
      <c r="A73" s="252"/>
      <c r="B73" s="253"/>
      <c r="C73" s="611" t="s">
        <v>832</v>
      </c>
      <c r="D73" s="62"/>
      <c r="E73" s="607"/>
      <c r="F73" s="605"/>
      <c r="G73" s="604">
        <f t="shared" si="2"/>
        <v>0</v>
      </c>
      <c r="H73" s="604"/>
      <c r="I73" s="606"/>
      <c r="J73" s="1319"/>
      <c r="K73" s="1319"/>
    </row>
    <row r="74" spans="1:11" s="257" customFormat="1" ht="15" hidden="1">
      <c r="A74" s="252"/>
      <c r="B74" s="253"/>
      <c r="C74" s="611"/>
      <c r="D74" s="62"/>
      <c r="E74" s="607"/>
      <c r="F74" s="605"/>
      <c r="G74" s="604">
        <f t="shared" si="2"/>
        <v>0</v>
      </c>
      <c r="H74" s="604"/>
      <c r="I74" s="606"/>
      <c r="J74" s="1319"/>
      <c r="K74" s="1319"/>
    </row>
    <row r="75" spans="1:11" s="257" customFormat="1" ht="15" hidden="1">
      <c r="A75" s="252"/>
      <c r="B75" s="253"/>
      <c r="C75" s="611"/>
      <c r="D75" s="62"/>
      <c r="E75" s="607"/>
      <c r="F75" s="605"/>
      <c r="G75" s="604">
        <f t="shared" si="2"/>
        <v>0</v>
      </c>
      <c r="H75" s="604"/>
      <c r="I75" s="606"/>
      <c r="J75" s="1319"/>
      <c r="K75" s="1319"/>
    </row>
    <row r="76" spans="1:11" s="257" customFormat="1" ht="15" hidden="1">
      <c r="A76" s="252"/>
      <c r="B76" s="253"/>
      <c r="C76" s="611"/>
      <c r="D76" s="62"/>
      <c r="E76" s="607"/>
      <c r="F76" s="605"/>
      <c r="G76" s="604">
        <f t="shared" si="2"/>
        <v>0</v>
      </c>
      <c r="H76" s="604"/>
      <c r="I76" s="606"/>
      <c r="J76" s="1319"/>
      <c r="K76" s="1319"/>
    </row>
    <row r="77" spans="1:11" s="257" customFormat="1" ht="15" hidden="1">
      <c r="A77" s="252"/>
      <c r="B77" s="253"/>
      <c r="C77" s="1601"/>
      <c r="D77" s="62"/>
      <c r="E77" s="607"/>
      <c r="F77" s="605"/>
      <c r="G77" s="604">
        <f t="shared" si="2"/>
        <v>0</v>
      </c>
      <c r="H77" s="604"/>
      <c r="I77" s="606"/>
      <c r="J77" s="1319"/>
      <c r="K77" s="1319"/>
    </row>
    <row r="78" spans="1:11" s="257" customFormat="1" ht="15" hidden="1">
      <c r="A78" s="252"/>
      <c r="B78" s="253"/>
      <c r="C78" s="1685"/>
      <c r="D78" s="62"/>
      <c r="E78" s="607"/>
      <c r="F78" s="605"/>
      <c r="G78" s="604">
        <f t="shared" si="2"/>
        <v>0</v>
      </c>
      <c r="H78" s="604"/>
      <c r="I78" s="1458"/>
      <c r="J78" s="1319"/>
      <c r="K78" s="1319"/>
    </row>
    <row r="79" spans="1:11" s="257" customFormat="1" ht="15" hidden="1">
      <c r="A79" s="252"/>
      <c r="B79" s="253"/>
      <c r="C79" s="611"/>
      <c r="D79" s="62"/>
      <c r="E79" s="607"/>
      <c r="F79" s="605"/>
      <c r="G79" s="604">
        <f t="shared" si="2"/>
        <v>0</v>
      </c>
      <c r="H79" s="604"/>
      <c r="I79" s="1458"/>
      <c r="J79" s="1319"/>
      <c r="K79" s="1319"/>
    </row>
    <row r="80" spans="1:11" s="257" customFormat="1" ht="15" hidden="1">
      <c r="A80" s="252"/>
      <c r="B80" s="253"/>
      <c r="C80" s="611"/>
      <c r="D80" s="62"/>
      <c r="E80" s="607"/>
      <c r="F80" s="605"/>
      <c r="G80" s="604">
        <f t="shared" si="2"/>
        <v>0</v>
      </c>
      <c r="H80" s="604"/>
      <c r="I80" s="1458"/>
      <c r="J80" s="1319"/>
      <c r="K80" s="1319"/>
    </row>
    <row r="81" spans="1:11" s="257" customFormat="1" ht="15.75" thickBot="1">
      <c r="A81" s="286"/>
      <c r="B81" s="619"/>
      <c r="C81" s="620"/>
      <c r="D81" s="289"/>
      <c r="E81" s="613"/>
      <c r="F81" s="142"/>
      <c r="G81" s="604">
        <f t="shared" si="2"/>
        <v>0</v>
      </c>
      <c r="H81" s="604"/>
      <c r="I81" s="1458"/>
      <c r="J81" s="730">
        <f>SUM(J82:J83)</f>
        <v>0</v>
      </c>
      <c r="K81" s="730">
        <f>SUM(K82:K83)</f>
        <v>0</v>
      </c>
    </row>
    <row r="82" spans="1:11" s="257" customFormat="1" ht="15.75" thickBot="1">
      <c r="A82" s="266"/>
      <c r="B82" s="267"/>
      <c r="C82" s="72" t="s">
        <v>161</v>
      </c>
      <c r="D82" s="73">
        <f>D51+D52+D53+D54</f>
        <v>213594</v>
      </c>
      <c r="E82" s="73">
        <f>E51+E52+E53+E54</f>
        <v>216897</v>
      </c>
      <c r="F82" s="73">
        <f>F51+F52+F53+F54</f>
        <v>0</v>
      </c>
      <c r="G82" s="73">
        <f>G51+G52+G53+G54</f>
        <v>216897</v>
      </c>
      <c r="H82" s="672">
        <f>H51+H52+H53+H54</f>
        <v>0</v>
      </c>
      <c r="I82" s="496">
        <f>H82/G82</f>
        <v>0</v>
      </c>
      <c r="J82" s="1463"/>
      <c r="K82" s="1463"/>
    </row>
    <row r="83" spans="1:11" s="257" customFormat="1" ht="15">
      <c r="A83" s="271">
        <v>3</v>
      </c>
      <c r="B83" s="272"/>
      <c r="C83" s="273" t="s">
        <v>746</v>
      </c>
      <c r="D83" s="295"/>
      <c r="E83" s="617"/>
      <c r="F83" s="618"/>
      <c r="G83" s="618">
        <f t="shared" ref="G83:G91" si="3">SUM(E83:F83)</f>
        <v>0</v>
      </c>
      <c r="H83" s="1479"/>
      <c r="I83" s="1480"/>
      <c r="J83" s="275"/>
      <c r="K83" s="275"/>
    </row>
    <row r="84" spans="1:11" s="257" customFormat="1" ht="15">
      <c r="A84" s="252"/>
      <c r="B84" s="253">
        <v>1</v>
      </c>
      <c r="C84" s="54" t="s">
        <v>748</v>
      </c>
      <c r="D84" s="62">
        <f>D85</f>
        <v>0</v>
      </c>
      <c r="E84" s="604">
        <f>E85</f>
        <v>0</v>
      </c>
      <c r="F84" s="604">
        <f>F85</f>
        <v>0</v>
      </c>
      <c r="G84" s="604">
        <f t="shared" si="3"/>
        <v>0</v>
      </c>
      <c r="H84" s="622"/>
      <c r="I84" s="1453"/>
      <c r="J84" s="675">
        <f>J81</f>
        <v>0</v>
      </c>
      <c r="K84" s="675">
        <f>K81</f>
        <v>0</v>
      </c>
    </row>
    <row r="85" spans="1:11" s="257" customFormat="1" ht="15" hidden="1">
      <c r="A85" s="252"/>
      <c r="B85" s="253"/>
      <c r="C85" s="54"/>
      <c r="D85" s="62"/>
      <c r="E85" s="607"/>
      <c r="F85" s="604"/>
      <c r="G85" s="604">
        <f t="shared" si="3"/>
        <v>0</v>
      </c>
      <c r="H85" s="618"/>
      <c r="I85" s="565"/>
      <c r="J85" s="255"/>
      <c r="K85" s="255"/>
    </row>
    <row r="86" spans="1:11" s="257" customFormat="1" ht="15">
      <c r="A86" s="252"/>
      <c r="B86" s="253"/>
      <c r="C86" s="378" t="s">
        <v>475</v>
      </c>
      <c r="D86" s="62"/>
      <c r="E86" s="607"/>
      <c r="F86" s="604"/>
      <c r="G86" s="604">
        <f t="shared" si="3"/>
        <v>0</v>
      </c>
      <c r="H86" s="604"/>
      <c r="I86" s="606"/>
      <c r="J86" s="255"/>
      <c r="K86" s="255"/>
    </row>
    <row r="87" spans="1:11" s="257" customFormat="1" ht="15">
      <c r="A87" s="252"/>
      <c r="B87" s="253"/>
      <c r="C87" s="1137" t="s">
        <v>545</v>
      </c>
      <c r="D87" s="62">
        <f>SUM(D86)</f>
        <v>0</v>
      </c>
      <c r="E87" s="62">
        <f>SUM(E86)</f>
        <v>0</v>
      </c>
      <c r="F87" s="604"/>
      <c r="G87" s="604">
        <f t="shared" si="3"/>
        <v>0</v>
      </c>
      <c r="H87" s="604"/>
      <c r="I87" s="606"/>
      <c r="J87" s="255"/>
      <c r="K87" s="255"/>
    </row>
    <row r="88" spans="1:11" s="257" customFormat="1" ht="15">
      <c r="A88" s="252"/>
      <c r="B88" s="253">
        <v>2</v>
      </c>
      <c r="C88" s="54" t="s">
        <v>52</v>
      </c>
      <c r="D88" s="62">
        <f>SUM(D89:D90)</f>
        <v>16500</v>
      </c>
      <c r="E88" s="62">
        <f>SUM(E89:E90)</f>
        <v>29500</v>
      </c>
      <c r="F88" s="62">
        <f>SUM(F89:F90)</f>
        <v>0</v>
      </c>
      <c r="G88" s="604">
        <f t="shared" si="3"/>
        <v>29500</v>
      </c>
      <c r="H88" s="604">
        <f>SUM(H89:H90)</f>
        <v>0</v>
      </c>
      <c r="I88" s="606">
        <f>H88/G88</f>
        <v>0</v>
      </c>
      <c r="J88" s="675"/>
      <c r="K88" s="675"/>
    </row>
    <row r="89" spans="1:11" s="257" customFormat="1" ht="15">
      <c r="A89" s="252"/>
      <c r="B89" s="253"/>
      <c r="C89" s="403" t="s">
        <v>250</v>
      </c>
      <c r="D89" s="62">
        <v>5000</v>
      </c>
      <c r="E89" s="607">
        <v>5000</v>
      </c>
      <c r="F89" s="607"/>
      <c r="G89" s="604">
        <f t="shared" ref="G89:G122" si="4">SUM(E89:F89)</f>
        <v>5000</v>
      </c>
      <c r="H89" s="604"/>
      <c r="I89" s="606">
        <f>H89/G89</f>
        <v>0</v>
      </c>
      <c r="J89" s="255"/>
      <c r="K89" s="255"/>
    </row>
    <row r="90" spans="1:11" s="257" customFormat="1" ht="15">
      <c r="A90" s="252"/>
      <c r="B90" s="253"/>
      <c r="C90" s="54" t="s">
        <v>944</v>
      </c>
      <c r="D90" s="62">
        <v>11500</v>
      </c>
      <c r="E90" s="607">
        <v>24500</v>
      </c>
      <c r="F90" s="607"/>
      <c r="G90" s="604">
        <f t="shared" si="4"/>
        <v>24500</v>
      </c>
      <c r="H90" s="604"/>
      <c r="I90" s="606"/>
      <c r="J90" s="663"/>
      <c r="K90" s="663"/>
    </row>
    <row r="91" spans="1:11" s="257" customFormat="1" ht="15">
      <c r="A91" s="252"/>
      <c r="B91" s="253">
        <v>4</v>
      </c>
      <c r="C91" s="54" t="s">
        <v>129</v>
      </c>
      <c r="D91" s="62">
        <f>SUM(D92:D93)</f>
        <v>0</v>
      </c>
      <c r="E91" s="62">
        <f>SUM(E92:E93)</f>
        <v>0</v>
      </c>
      <c r="F91" s="62">
        <f>F92</f>
        <v>0</v>
      </c>
      <c r="G91" s="604">
        <f t="shared" si="3"/>
        <v>0</v>
      </c>
      <c r="H91" s="663">
        <f>SUM(H92:H93)</f>
        <v>0</v>
      </c>
      <c r="I91" s="606"/>
      <c r="J91" s="255"/>
      <c r="K91" s="255"/>
    </row>
    <row r="92" spans="1:11" s="257" customFormat="1" ht="15">
      <c r="A92" s="252"/>
      <c r="B92" s="253"/>
      <c r="C92" s="403" t="s">
        <v>81</v>
      </c>
      <c r="D92" s="62">
        <v>0</v>
      </c>
      <c r="E92" s="570"/>
      <c r="F92" s="570"/>
      <c r="G92" s="604">
        <f t="shared" si="4"/>
        <v>0</v>
      </c>
      <c r="H92" s="622"/>
      <c r="I92" s="1453"/>
      <c r="J92" s="255"/>
      <c r="K92" s="255"/>
    </row>
    <row r="93" spans="1:11" s="257" customFormat="1" ht="15" hidden="1">
      <c r="A93" s="252"/>
      <c r="B93" s="253"/>
      <c r="C93" s="403"/>
      <c r="D93" s="62"/>
      <c r="E93" s="607"/>
      <c r="F93" s="604"/>
      <c r="G93" s="604">
        <f t="shared" si="4"/>
        <v>0</v>
      </c>
      <c r="H93" s="604"/>
      <c r="I93" s="606"/>
      <c r="J93" s="677"/>
      <c r="K93" s="677"/>
    </row>
    <row r="94" spans="1:11" s="257" customFormat="1" ht="15">
      <c r="A94" s="252"/>
      <c r="B94" s="253"/>
      <c r="C94" s="296" t="s">
        <v>130</v>
      </c>
      <c r="D94" s="297">
        <f>D91</f>
        <v>0</v>
      </c>
      <c r="E94" s="621">
        <f>E91</f>
        <v>0</v>
      </c>
      <c r="F94" s="622">
        <f>F91</f>
        <v>0</v>
      </c>
      <c r="G94" s="622">
        <f t="shared" si="4"/>
        <v>0</v>
      </c>
      <c r="H94" s="622">
        <f>H91</f>
        <v>0</v>
      </c>
      <c r="I94" s="1464"/>
      <c r="J94" s="675"/>
      <c r="K94" s="675"/>
    </row>
    <row r="95" spans="1:11" s="257" customFormat="1" ht="15">
      <c r="A95" s="252"/>
      <c r="B95" s="253">
        <v>5</v>
      </c>
      <c r="C95" s="54" t="s">
        <v>752</v>
      </c>
      <c r="D95" s="62"/>
      <c r="E95" s="607"/>
      <c r="F95" s="604"/>
      <c r="G95" s="604">
        <f t="shared" si="4"/>
        <v>0</v>
      </c>
      <c r="H95" s="604"/>
      <c r="I95" s="606"/>
      <c r="J95" s="275"/>
      <c r="K95" s="275"/>
    </row>
    <row r="96" spans="1:11" s="257" customFormat="1" ht="15">
      <c r="A96" s="252"/>
      <c r="B96" s="253"/>
      <c r="C96" s="61" t="s">
        <v>754</v>
      </c>
      <c r="D96" s="62">
        <f>D94</f>
        <v>0</v>
      </c>
      <c r="E96" s="607">
        <f>SUM(E94:E95)</f>
        <v>0</v>
      </c>
      <c r="F96" s="604">
        <f>SUM(F94:F95)</f>
        <v>0</v>
      </c>
      <c r="G96" s="604">
        <f t="shared" si="4"/>
        <v>0</v>
      </c>
      <c r="H96" s="604">
        <f>SUM(H94:H95)</f>
        <v>0</v>
      </c>
      <c r="I96" s="1453"/>
      <c r="J96" s="663"/>
      <c r="K96" s="663"/>
    </row>
    <row r="97" spans="1:11" s="257" customFormat="1" ht="15">
      <c r="A97" s="252"/>
      <c r="B97" s="253">
        <v>6</v>
      </c>
      <c r="C97" s="54" t="s">
        <v>756</v>
      </c>
      <c r="D97" s="62"/>
      <c r="E97" s="607"/>
      <c r="F97" s="604"/>
      <c r="G97" s="604">
        <f t="shared" si="4"/>
        <v>0</v>
      </c>
      <c r="H97" s="604"/>
      <c r="I97" s="606"/>
      <c r="J97" s="255"/>
      <c r="K97" s="255"/>
    </row>
    <row r="98" spans="1:11" s="257" customFormat="1" ht="15">
      <c r="A98" s="252"/>
      <c r="B98" s="253"/>
      <c r="C98" s="296" t="s">
        <v>131</v>
      </c>
      <c r="D98" s="297">
        <f>D84+D87+D88+D96+D97</f>
        <v>16500</v>
      </c>
      <c r="E98" s="1622">
        <f>E84+E87+E88+E96+E97</f>
        <v>29500</v>
      </c>
      <c r="F98" s="1623">
        <f>F84+F87+F88+F96+F97</f>
        <v>0</v>
      </c>
      <c r="G98" s="622">
        <f t="shared" si="4"/>
        <v>29500</v>
      </c>
      <c r="H98" s="622">
        <f>H84+H88+H96+H97</f>
        <v>0</v>
      </c>
      <c r="I98" s="1464">
        <f>H98/G98</f>
        <v>0</v>
      </c>
      <c r="J98" s="1465"/>
      <c r="K98" s="1465"/>
    </row>
    <row r="99" spans="1:11" s="257" customFormat="1" ht="15">
      <c r="A99" s="252"/>
      <c r="B99" s="253">
        <v>7</v>
      </c>
      <c r="C99" s="54" t="s">
        <v>760</v>
      </c>
      <c r="D99" s="62"/>
      <c r="E99" s="607"/>
      <c r="F99" s="604"/>
      <c r="G99" s="604">
        <f t="shared" si="4"/>
        <v>0</v>
      </c>
      <c r="H99" s="604"/>
      <c r="I99" s="1464"/>
      <c r="J99" s="383"/>
      <c r="K99" s="383"/>
    </row>
    <row r="100" spans="1:11" s="257" customFormat="1" ht="15">
      <c r="A100" s="252"/>
      <c r="B100" s="253">
        <v>8</v>
      </c>
      <c r="C100" s="54" t="s">
        <v>762</v>
      </c>
      <c r="D100" s="62">
        <f>SUM(D101:D107)</f>
        <v>4005191</v>
      </c>
      <c r="E100" s="62">
        <f>SUM(E101:E107)</f>
        <v>4043234</v>
      </c>
      <c r="F100" s="62">
        <f>SUM(F101:F106)</f>
        <v>0</v>
      </c>
      <c r="G100" s="623">
        <f t="shared" si="4"/>
        <v>4043234</v>
      </c>
      <c r="H100" s="604">
        <f>H101</f>
        <v>0</v>
      </c>
      <c r="I100" s="1432">
        <f t="shared" ref="I100:I112" si="5">H100/G100</f>
        <v>0</v>
      </c>
      <c r="J100" s="383"/>
      <c r="K100" s="383"/>
    </row>
    <row r="101" spans="1:11" s="257" customFormat="1" ht="15" hidden="1">
      <c r="A101" s="252"/>
      <c r="B101" s="253"/>
      <c r="C101" s="530"/>
      <c r="D101" s="62"/>
      <c r="E101" s="607"/>
      <c r="F101" s="604"/>
      <c r="G101" s="604">
        <f t="shared" si="4"/>
        <v>0</v>
      </c>
      <c r="H101" s="604"/>
      <c r="I101" s="1432" t="e">
        <f t="shared" si="5"/>
        <v>#DIV/0!</v>
      </c>
      <c r="J101" s="383"/>
      <c r="K101" s="383"/>
    </row>
    <row r="102" spans="1:11" s="257" customFormat="1" ht="15" hidden="1">
      <c r="A102" s="252"/>
      <c r="B102" s="253"/>
      <c r="C102" s="1601"/>
      <c r="D102" s="62"/>
      <c r="E102" s="62"/>
      <c r="F102" s="604"/>
      <c r="G102" s="604">
        <f t="shared" si="4"/>
        <v>0</v>
      </c>
      <c r="H102" s="604"/>
      <c r="I102" s="1432"/>
      <c r="J102" s="383"/>
      <c r="K102" s="383"/>
    </row>
    <row r="103" spans="1:11" s="257" customFormat="1" ht="15">
      <c r="A103" s="252"/>
      <c r="B103" s="253"/>
      <c r="C103" s="1601" t="s">
        <v>833</v>
      </c>
      <c r="D103" s="62">
        <v>3490841</v>
      </c>
      <c r="E103" s="570">
        <v>3490841</v>
      </c>
      <c r="F103" s="604"/>
      <c r="G103" s="604">
        <f t="shared" si="4"/>
        <v>3490841</v>
      </c>
      <c r="H103" s="604"/>
      <c r="I103" s="1432"/>
      <c r="J103" s="383"/>
      <c r="K103" s="383"/>
    </row>
    <row r="104" spans="1:11" s="257" customFormat="1" ht="15">
      <c r="A104" s="252"/>
      <c r="B104" s="253"/>
      <c r="C104" s="1601" t="s">
        <v>834</v>
      </c>
      <c r="D104" s="62">
        <v>514350</v>
      </c>
      <c r="E104" s="570">
        <v>552393</v>
      </c>
      <c r="F104" s="604"/>
      <c r="G104" s="604">
        <f t="shared" si="4"/>
        <v>552393</v>
      </c>
      <c r="H104" s="604"/>
      <c r="I104" s="1432"/>
      <c r="J104" s="383"/>
      <c r="K104" s="383"/>
    </row>
    <row r="105" spans="1:11" s="257" customFormat="1" ht="15" hidden="1">
      <c r="A105" s="252"/>
      <c r="B105" s="253"/>
      <c r="C105" s="530"/>
      <c r="D105" s="62"/>
      <c r="E105" s="570"/>
      <c r="F105" s="604"/>
      <c r="G105" s="604">
        <f t="shared" si="4"/>
        <v>0</v>
      </c>
      <c r="H105" s="604"/>
      <c r="I105" s="1432"/>
      <c r="J105" s="383"/>
      <c r="K105" s="383"/>
    </row>
    <row r="106" spans="1:11" s="257" customFormat="1" ht="15" hidden="1">
      <c r="A106" s="252"/>
      <c r="B106" s="253"/>
      <c r="C106" s="527"/>
      <c r="D106" s="62"/>
      <c r="E106" s="607"/>
      <c r="F106" s="604"/>
      <c r="G106" s="604">
        <f t="shared" si="4"/>
        <v>0</v>
      </c>
      <c r="H106" s="604"/>
      <c r="I106" s="1432"/>
      <c r="J106" s="383"/>
      <c r="K106" s="383"/>
    </row>
    <row r="107" spans="1:11" s="257" customFormat="1" ht="15" hidden="1">
      <c r="A107" s="252"/>
      <c r="B107" s="253"/>
      <c r="C107" s="54"/>
      <c r="D107" s="62"/>
      <c r="E107" s="607"/>
      <c r="F107" s="604"/>
      <c r="G107" s="604">
        <f t="shared" si="4"/>
        <v>0</v>
      </c>
      <c r="H107" s="604"/>
      <c r="I107" s="1432" t="e">
        <f t="shared" si="5"/>
        <v>#DIV/0!</v>
      </c>
      <c r="J107" s="255"/>
      <c r="K107" s="255"/>
    </row>
    <row r="108" spans="1:11" s="257" customFormat="1" ht="15.75" thickBot="1">
      <c r="A108" s="680"/>
      <c r="B108" s="681">
        <v>9</v>
      </c>
      <c r="C108" s="130" t="s">
        <v>767</v>
      </c>
      <c r="D108" s="132">
        <f>D100+D107</f>
        <v>4005191</v>
      </c>
      <c r="E108" s="624">
        <f>E100+E107</f>
        <v>4043234</v>
      </c>
      <c r="F108" s="625">
        <f>F100+F107</f>
        <v>0</v>
      </c>
      <c r="G108" s="625">
        <f t="shared" si="4"/>
        <v>4043234</v>
      </c>
      <c r="H108" s="625">
        <f>H100+H107</f>
        <v>0</v>
      </c>
      <c r="I108" s="1433">
        <f t="shared" si="5"/>
        <v>0</v>
      </c>
      <c r="J108" s="1466"/>
      <c r="K108" s="1466"/>
    </row>
    <row r="109" spans="1:11" s="257" customFormat="1" ht="15.75" thickBot="1">
      <c r="A109" s="266"/>
      <c r="B109" s="267"/>
      <c r="C109" s="72" t="s">
        <v>95</v>
      </c>
      <c r="D109" s="73">
        <f>D98+D99+D108</f>
        <v>4021691</v>
      </c>
      <c r="E109" s="615">
        <f>E98+E99+E108</f>
        <v>4072734</v>
      </c>
      <c r="F109" s="616">
        <f>F98+F99+F108</f>
        <v>0</v>
      </c>
      <c r="G109" s="616">
        <f t="shared" si="4"/>
        <v>4072734</v>
      </c>
      <c r="H109" s="616">
        <f>H98+H99+H108</f>
        <v>0</v>
      </c>
      <c r="I109" s="1463">
        <f t="shared" si="5"/>
        <v>0</v>
      </c>
      <c r="J109" s="1468"/>
      <c r="K109" s="1468"/>
    </row>
    <row r="110" spans="1:11" s="257" customFormat="1" ht="15">
      <c r="A110" s="626">
        <v>4</v>
      </c>
      <c r="B110" s="309"/>
      <c r="C110" s="47" t="s">
        <v>771</v>
      </c>
      <c r="D110" s="310"/>
      <c r="E110" s="617"/>
      <c r="F110" s="618"/>
      <c r="G110" s="618">
        <f t="shared" si="4"/>
        <v>0</v>
      </c>
      <c r="H110" s="604"/>
      <c r="I110" s="565"/>
      <c r="J110" s="1461"/>
      <c r="K110" s="1461"/>
    </row>
    <row r="111" spans="1:11" s="257" customFormat="1" ht="15">
      <c r="A111" s="311"/>
      <c r="B111" s="312">
        <v>1</v>
      </c>
      <c r="C111" s="54" t="s">
        <v>1</v>
      </c>
      <c r="D111" s="62">
        <f>SUM(D112)</f>
        <v>49000</v>
      </c>
      <c r="E111" s="604">
        <f>SUM(E112:E113)</f>
        <v>146843</v>
      </c>
      <c r="F111" s="604">
        <f>SUM(F112:F113)</f>
        <v>14094</v>
      </c>
      <c r="G111" s="604">
        <f t="shared" si="4"/>
        <v>160937</v>
      </c>
      <c r="H111" s="604">
        <f>SUM(H112)</f>
        <v>0</v>
      </c>
      <c r="I111" s="1432">
        <f t="shared" si="5"/>
        <v>0</v>
      </c>
      <c r="J111" s="571"/>
      <c r="K111" s="571"/>
    </row>
    <row r="112" spans="1:11" s="257" customFormat="1" ht="15">
      <c r="A112" s="311"/>
      <c r="B112" s="312"/>
      <c r="C112" s="403" t="s">
        <v>255</v>
      </c>
      <c r="D112" s="62">
        <v>49000</v>
      </c>
      <c r="E112" s="607">
        <v>49000</v>
      </c>
      <c r="F112" s="604"/>
      <c r="G112" s="604">
        <f t="shared" si="4"/>
        <v>49000</v>
      </c>
      <c r="H112" s="604"/>
      <c r="I112" s="1432">
        <f t="shared" si="5"/>
        <v>0</v>
      </c>
      <c r="J112" s="381"/>
      <c r="K112" s="381"/>
    </row>
    <row r="113" spans="1:11" s="257" customFormat="1" ht="15">
      <c r="A113" s="311"/>
      <c r="B113" s="312"/>
      <c r="C113" s="403" t="s">
        <v>496</v>
      </c>
      <c r="D113" s="62"/>
      <c r="E113" s="607">
        <v>97843</v>
      </c>
      <c r="F113" s="607">
        <v>14094</v>
      </c>
      <c r="G113" s="604">
        <f t="shared" si="4"/>
        <v>111937</v>
      </c>
      <c r="H113" s="604"/>
      <c r="I113" s="1432"/>
      <c r="J113" s="381"/>
      <c r="K113" s="381"/>
    </row>
    <row r="114" spans="1:11" s="257" customFormat="1" ht="15.75">
      <c r="A114" s="313"/>
      <c r="B114" s="312">
        <v>2</v>
      </c>
      <c r="C114" s="54" t="s">
        <v>75</v>
      </c>
      <c r="D114" s="62"/>
      <c r="E114" s="254">
        <f>E115+E117+E116+E118</f>
        <v>30222</v>
      </c>
      <c r="F114" s="254">
        <f>F115+F117+F116+F118</f>
        <v>0</v>
      </c>
      <c r="G114" s="604">
        <f t="shared" si="4"/>
        <v>30222</v>
      </c>
      <c r="H114" s="661">
        <f>SUM(H115:H117)</f>
        <v>0</v>
      </c>
      <c r="I114" s="1432">
        <f>H114/G114</f>
        <v>0</v>
      </c>
      <c r="J114" s="1298"/>
      <c r="K114" s="1298"/>
    </row>
    <row r="115" spans="1:11" s="257" customFormat="1" ht="15.75">
      <c r="A115" s="627"/>
      <c r="B115" s="628"/>
      <c r="C115" s="1414" t="s">
        <v>1069</v>
      </c>
      <c r="D115" s="264"/>
      <c r="E115" s="1413">
        <v>30000</v>
      </c>
      <c r="F115" s="1413"/>
      <c r="G115" s="604">
        <f t="shared" si="4"/>
        <v>30000</v>
      </c>
      <c r="H115" s="604"/>
      <c r="I115" s="1432">
        <f>H115/G115</f>
        <v>0</v>
      </c>
      <c r="J115" s="1298"/>
      <c r="K115" s="1298"/>
    </row>
    <row r="116" spans="1:11" s="257" customFormat="1" ht="15.75">
      <c r="A116" s="627"/>
      <c r="B116" s="628"/>
      <c r="C116" s="1414" t="s">
        <v>1072</v>
      </c>
      <c r="D116" s="264"/>
      <c r="E116" s="1413">
        <v>222</v>
      </c>
      <c r="F116" s="1413"/>
      <c r="G116" s="604">
        <f t="shared" si="4"/>
        <v>222</v>
      </c>
      <c r="H116" s="614"/>
      <c r="I116" s="1432"/>
      <c r="J116" s="1298"/>
      <c r="K116" s="1298"/>
    </row>
    <row r="117" spans="1:11" s="314" customFormat="1" ht="15.75" hidden="1">
      <c r="A117" s="627"/>
      <c r="B117" s="628"/>
      <c r="C117" s="1414"/>
      <c r="D117" s="264"/>
      <c r="E117" s="610"/>
      <c r="F117" s="610"/>
      <c r="G117" s="610">
        <f t="shared" si="4"/>
        <v>0</v>
      </c>
      <c r="H117" s="614"/>
      <c r="I117" s="1432" t="e">
        <f>H117/G117</f>
        <v>#DIV/0!</v>
      </c>
      <c r="J117" s="1298"/>
      <c r="K117" s="1298"/>
    </row>
    <row r="118" spans="1:11" s="314" customFormat="1" ht="15.75" hidden="1">
      <c r="A118" s="627"/>
      <c r="B118" s="628"/>
      <c r="C118" s="1414"/>
      <c r="D118" s="264"/>
      <c r="E118" s="609"/>
      <c r="F118" s="609"/>
      <c r="G118" s="610">
        <f t="shared" si="4"/>
        <v>0</v>
      </c>
      <c r="H118" s="614"/>
      <c r="I118" s="1434"/>
      <c r="J118" s="1564"/>
      <c r="K118" s="1564"/>
    </row>
    <row r="119" spans="1:11" s="314" customFormat="1" ht="15.75" hidden="1">
      <c r="A119" s="627"/>
      <c r="B119" s="628"/>
      <c r="C119" s="1414"/>
      <c r="D119" s="264"/>
      <c r="E119" s="609"/>
      <c r="F119" s="609"/>
      <c r="G119" s="610">
        <f t="shared" si="4"/>
        <v>0</v>
      </c>
      <c r="H119" s="614"/>
      <c r="I119" s="1434"/>
      <c r="J119" s="1564"/>
      <c r="K119" s="1564"/>
    </row>
    <row r="120" spans="1:11" s="314" customFormat="1" ht="15.75" hidden="1">
      <c r="A120" s="627"/>
      <c r="B120" s="628"/>
      <c r="C120" s="1414"/>
      <c r="D120" s="264"/>
      <c r="E120" s="609"/>
      <c r="F120" s="609"/>
      <c r="G120" s="610">
        <f t="shared" si="4"/>
        <v>0</v>
      </c>
      <c r="H120" s="614"/>
      <c r="I120" s="1434"/>
      <c r="J120" s="1564"/>
      <c r="K120" s="1564"/>
    </row>
    <row r="121" spans="1:11" s="314" customFormat="1" ht="15.75" hidden="1">
      <c r="A121" s="627"/>
      <c r="B121" s="628"/>
      <c r="C121" s="1414"/>
      <c r="D121" s="264"/>
      <c r="E121" s="609"/>
      <c r="F121" s="609"/>
      <c r="G121" s="610">
        <f t="shared" si="4"/>
        <v>0</v>
      </c>
      <c r="H121" s="614"/>
      <c r="I121" s="1434"/>
      <c r="J121" s="1564"/>
      <c r="K121" s="1564"/>
    </row>
    <row r="122" spans="1:11" s="314" customFormat="1" ht="15.75" thickBot="1">
      <c r="A122" s="315"/>
      <c r="B122" s="316"/>
      <c r="C122" s="130" t="s">
        <v>134</v>
      </c>
      <c r="D122" s="132">
        <f>D111+D114</f>
        <v>49000</v>
      </c>
      <c r="E122" s="132">
        <f>E111+E114</f>
        <v>177065</v>
      </c>
      <c r="F122" s="132">
        <f>F111+F114</f>
        <v>14094</v>
      </c>
      <c r="G122" s="629">
        <f t="shared" si="4"/>
        <v>191159</v>
      </c>
      <c r="H122" s="737" t="e">
        <f>H111+#REF!+#REF!+#REF!+#REF!+H114</f>
        <v>#REF!</v>
      </c>
      <c r="I122" s="1469" t="e">
        <f>H122/G122</f>
        <v>#REF!</v>
      </c>
      <c r="J122" s="1470"/>
      <c r="K122" s="1470"/>
    </row>
    <row r="123" spans="1:11" s="314" customFormat="1" ht="16.5" thickBot="1">
      <c r="A123" s="317"/>
      <c r="B123" s="318"/>
      <c r="C123" s="319" t="s">
        <v>256</v>
      </c>
      <c r="D123" s="320">
        <f>D49+D82+D109+D122</f>
        <v>4373185</v>
      </c>
      <c r="E123" s="320">
        <f>E49+E82+E109+E122</f>
        <v>4570520</v>
      </c>
      <c r="F123" s="457">
        <f>F49+F82+F109+F122</f>
        <v>14094</v>
      </c>
      <c r="G123" s="457">
        <f>G49+G82+G109+G122</f>
        <v>4584614</v>
      </c>
      <c r="H123" s="464" t="e">
        <f>H49+H82+H109+H122</f>
        <v>#REF!</v>
      </c>
      <c r="I123" s="1463" t="e">
        <f>H123/G123</f>
        <v>#REF!</v>
      </c>
      <c r="J123" s="1471"/>
      <c r="K123" s="1471"/>
    </row>
    <row r="124" spans="1:11" s="314" customFormat="1" ht="15.75" hidden="1" thickBot="1">
      <c r="A124" s="630"/>
      <c r="B124" s="321"/>
      <c r="D124" s="631"/>
      <c r="E124" s="632"/>
      <c r="F124" s="392"/>
      <c r="G124" s="392"/>
      <c r="H124" s="1476"/>
      <c r="I124" s="1477"/>
      <c r="J124" s="1478"/>
      <c r="K124" s="1478"/>
    </row>
    <row r="125" spans="1:11" s="314" customFormat="1" ht="15.75" hidden="1" thickBot="1">
      <c r="A125" s="633"/>
      <c r="B125" s="234"/>
      <c r="C125" s="234"/>
      <c r="D125" s="467"/>
      <c r="E125" s="600"/>
      <c r="F125" s="526"/>
      <c r="G125" s="526"/>
      <c r="H125" s="1474"/>
      <c r="I125" s="1475"/>
      <c r="J125" s="1411"/>
      <c r="K125" s="1411"/>
    </row>
    <row r="126" spans="1:11" s="314" customFormat="1" ht="16.5" thickBot="1">
      <c r="A126" s="245"/>
      <c r="B126" s="324"/>
      <c r="C126" s="324" t="s">
        <v>135</v>
      </c>
      <c r="D126" s="325"/>
      <c r="E126" s="634"/>
      <c r="F126" s="326"/>
      <c r="G126" s="326"/>
      <c r="H126" s="647"/>
      <c r="I126" s="1456"/>
      <c r="J126" s="356"/>
      <c r="K126" s="356"/>
    </row>
    <row r="127" spans="1:11" s="314" customFormat="1" ht="15.75" thickBot="1">
      <c r="A127" s="1588">
        <v>5</v>
      </c>
      <c r="B127" s="1589"/>
      <c r="C127" s="1590" t="s">
        <v>141</v>
      </c>
      <c r="D127" s="1591">
        <f>D128+D203+D217</f>
        <v>4355943</v>
      </c>
      <c r="E127" s="636">
        <f>E128+E203+E217</f>
        <v>4512176</v>
      </c>
      <c r="F127" s="637">
        <f>F128+F203+F217</f>
        <v>9500</v>
      </c>
      <c r="G127" s="637">
        <f t="shared" ref="G127:G202" si="6">SUM(E127:F127)</f>
        <v>4521676</v>
      </c>
      <c r="H127" s="268">
        <f>H128+H203+H217</f>
        <v>0</v>
      </c>
      <c r="I127" s="1463">
        <f>H127/G127</f>
        <v>0</v>
      </c>
      <c r="J127" s="268"/>
      <c r="K127" s="268"/>
    </row>
    <row r="128" spans="1:11" ht="15">
      <c r="A128" s="1596"/>
      <c r="B128" s="1597">
        <v>1</v>
      </c>
      <c r="C128" s="1598" t="s">
        <v>142</v>
      </c>
      <c r="D128" s="1599">
        <f>SUM(D129:D202)</f>
        <v>4224928</v>
      </c>
      <c r="E128" s="639">
        <f>SUM(E129:E202)</f>
        <v>4246569</v>
      </c>
      <c r="F128" s="640">
        <f>SUM(F129:F202)</f>
        <v>9500</v>
      </c>
      <c r="G128" s="640">
        <f t="shared" si="6"/>
        <v>4256069</v>
      </c>
      <c r="H128" s="1472">
        <f>SUM(H129:H202)</f>
        <v>0</v>
      </c>
      <c r="I128" s="1473">
        <f>H128/G128</f>
        <v>0</v>
      </c>
      <c r="J128" s="1462"/>
      <c r="K128" s="1462"/>
    </row>
    <row r="129" spans="1:11" s="246" customFormat="1" ht="15.75">
      <c r="A129" s="313"/>
      <c r="B129" s="312"/>
      <c r="C129" s="641" t="s">
        <v>960</v>
      </c>
      <c r="D129" s="334">
        <v>4700</v>
      </c>
      <c r="E129" s="642">
        <v>4700</v>
      </c>
      <c r="F129" s="259"/>
      <c r="G129" s="259">
        <f t="shared" si="6"/>
        <v>4700</v>
      </c>
      <c r="H129" s="259"/>
      <c r="I129" s="1434">
        <f>H129/G129</f>
        <v>0</v>
      </c>
      <c r="J129" s="259"/>
      <c r="K129" s="259"/>
    </row>
    <row r="130" spans="1:11" ht="15" customHeight="1">
      <c r="A130" s="313"/>
      <c r="B130" s="312"/>
      <c r="C130" s="339" t="s">
        <v>996</v>
      </c>
      <c r="D130" s="334">
        <v>10000</v>
      </c>
      <c r="E130" s="642">
        <v>5000</v>
      </c>
      <c r="F130" s="259"/>
      <c r="G130" s="259">
        <f t="shared" si="6"/>
        <v>5000</v>
      </c>
      <c r="H130" s="259"/>
      <c r="I130" s="1434"/>
      <c r="J130" s="259"/>
      <c r="K130" s="259"/>
    </row>
    <row r="131" spans="1:11" ht="15" hidden="1" customHeight="1">
      <c r="A131" s="313"/>
      <c r="B131" s="312"/>
      <c r="C131" s="641"/>
      <c r="D131" s="785"/>
      <c r="E131" s="642"/>
      <c r="F131" s="259"/>
      <c r="G131" s="259">
        <f t="shared" si="6"/>
        <v>0</v>
      </c>
      <c r="H131" s="259"/>
      <c r="I131" s="1434" t="e">
        <f>H131/G131</f>
        <v>#DIV/0!</v>
      </c>
      <c r="J131" s="259"/>
      <c r="K131" s="259"/>
    </row>
    <row r="132" spans="1:11" ht="15" customHeight="1">
      <c r="A132" s="313"/>
      <c r="B132" s="312"/>
      <c r="C132" s="1592" t="s">
        <v>569</v>
      </c>
      <c r="D132" s="334">
        <v>5000</v>
      </c>
      <c r="E132" s="642">
        <v>5000</v>
      </c>
      <c r="F132" s="259"/>
      <c r="G132" s="259">
        <f t="shared" si="6"/>
        <v>5000</v>
      </c>
      <c r="H132" s="259"/>
      <c r="I132" s="1434"/>
      <c r="J132" s="259"/>
      <c r="K132" s="259"/>
    </row>
    <row r="133" spans="1:11" ht="15" customHeight="1">
      <c r="A133" s="313"/>
      <c r="B133" s="312"/>
      <c r="C133" s="1592" t="s">
        <v>956</v>
      </c>
      <c r="D133" s="334">
        <v>15000</v>
      </c>
      <c r="E133" s="642">
        <v>15000</v>
      </c>
      <c r="F133" s="259"/>
      <c r="G133" s="259">
        <f t="shared" si="6"/>
        <v>15000</v>
      </c>
      <c r="H133" s="259"/>
      <c r="I133" s="1434"/>
      <c r="J133" s="259"/>
      <c r="K133" s="259"/>
    </row>
    <row r="134" spans="1:11" ht="15" customHeight="1">
      <c r="A134" s="313"/>
      <c r="B134" s="312"/>
      <c r="C134" s="641" t="s">
        <v>388</v>
      </c>
      <c r="D134" s="334">
        <v>10000</v>
      </c>
      <c r="E134" s="642">
        <v>4500</v>
      </c>
      <c r="F134" s="259"/>
      <c r="G134" s="259">
        <f t="shared" si="6"/>
        <v>4500</v>
      </c>
      <c r="H134" s="259"/>
      <c r="I134" s="1434"/>
      <c r="J134" s="259"/>
      <c r="K134" s="259"/>
    </row>
    <row r="135" spans="1:11" ht="15" customHeight="1">
      <c r="A135" s="313"/>
      <c r="B135" s="312"/>
      <c r="C135" s="1601" t="s">
        <v>839</v>
      </c>
      <c r="D135" s="334">
        <v>25000</v>
      </c>
      <c r="E135" s="642">
        <v>30000</v>
      </c>
      <c r="F135" s="259"/>
      <c r="G135" s="259">
        <f t="shared" si="6"/>
        <v>30000</v>
      </c>
      <c r="H135" s="259"/>
      <c r="I135" s="1434"/>
      <c r="J135" s="259"/>
      <c r="K135" s="259"/>
    </row>
    <row r="136" spans="1:11" ht="15" customHeight="1">
      <c r="A136" s="313"/>
      <c r="B136" s="312"/>
      <c r="C136" s="1601" t="s">
        <v>9</v>
      </c>
      <c r="D136" s="334">
        <v>25000</v>
      </c>
      <c r="E136" s="642">
        <v>5540</v>
      </c>
      <c r="F136" s="259"/>
      <c r="G136" s="259">
        <f t="shared" si="6"/>
        <v>5540</v>
      </c>
      <c r="H136" s="259"/>
      <c r="I136" s="1434"/>
      <c r="J136" s="259"/>
      <c r="K136" s="259"/>
    </row>
    <row r="137" spans="1:11" ht="15" customHeight="1">
      <c r="A137" s="313"/>
      <c r="B137" s="312"/>
      <c r="C137" s="1601" t="s">
        <v>1006</v>
      </c>
      <c r="D137" s="334"/>
      <c r="E137" s="642">
        <v>4000</v>
      </c>
      <c r="F137" s="259"/>
      <c r="G137" s="259">
        <f t="shared" si="6"/>
        <v>4000</v>
      </c>
      <c r="H137" s="259"/>
      <c r="I137" s="1434"/>
      <c r="J137" s="259"/>
      <c r="K137" s="259"/>
    </row>
    <row r="138" spans="1:11" ht="15" customHeight="1">
      <c r="A138" s="313"/>
      <c r="B138" s="312"/>
      <c r="C138" s="1601" t="s">
        <v>1007</v>
      </c>
      <c r="D138" s="334"/>
      <c r="E138" s="642">
        <v>0</v>
      </c>
      <c r="F138" s="259"/>
      <c r="G138" s="259">
        <f t="shared" si="6"/>
        <v>0</v>
      </c>
      <c r="H138" s="259"/>
      <c r="I138" s="1434"/>
      <c r="J138" s="259"/>
      <c r="K138" s="259"/>
    </row>
    <row r="139" spans="1:11" ht="15" customHeight="1">
      <c r="A139" s="313"/>
      <c r="B139" s="312"/>
      <c r="C139" s="1601" t="s">
        <v>966</v>
      </c>
      <c r="D139" s="334">
        <v>5000</v>
      </c>
      <c r="E139" s="642">
        <v>5000</v>
      </c>
      <c r="F139" s="259"/>
      <c r="G139" s="259">
        <f t="shared" si="6"/>
        <v>5000</v>
      </c>
      <c r="H139" s="259"/>
      <c r="I139" s="1434"/>
      <c r="J139" s="259"/>
      <c r="K139" s="259"/>
    </row>
    <row r="140" spans="1:11" ht="15" customHeight="1">
      <c r="A140" s="313"/>
      <c r="B140" s="312"/>
      <c r="C140" s="339" t="s">
        <v>476</v>
      </c>
      <c r="D140" s="334">
        <v>5000</v>
      </c>
      <c r="E140" s="642">
        <v>5000</v>
      </c>
      <c r="F140" s="259"/>
      <c r="G140" s="259">
        <f t="shared" si="6"/>
        <v>5000</v>
      </c>
      <c r="H140" s="259"/>
      <c r="I140" s="1434">
        <f>H140/G140</f>
        <v>0</v>
      </c>
      <c r="J140" s="259"/>
      <c r="K140" s="259"/>
    </row>
    <row r="141" spans="1:11" ht="18" customHeight="1">
      <c r="A141" s="313"/>
      <c r="B141" s="312"/>
      <c r="C141" s="1601" t="s">
        <v>959</v>
      </c>
      <c r="D141" s="334">
        <v>7000</v>
      </c>
      <c r="E141" s="642">
        <v>0</v>
      </c>
      <c r="F141" s="259"/>
      <c r="G141" s="259">
        <f t="shared" si="6"/>
        <v>0</v>
      </c>
      <c r="H141" s="259"/>
      <c r="I141" s="1434"/>
      <c r="J141" s="259"/>
      <c r="K141" s="259"/>
    </row>
    <row r="142" spans="1:11" ht="15" hidden="1" customHeight="1">
      <c r="A142" s="313"/>
      <c r="B142" s="312"/>
      <c r="C142" s="1601" t="s">
        <v>218</v>
      </c>
      <c r="D142" s="334"/>
      <c r="E142" s="642"/>
      <c r="F142" s="259"/>
      <c r="G142" s="259">
        <f t="shared" si="6"/>
        <v>0</v>
      </c>
      <c r="H142" s="259"/>
      <c r="I142" s="1434"/>
      <c r="J142" s="259"/>
      <c r="K142" s="259"/>
    </row>
    <row r="143" spans="1:11" ht="15" hidden="1" customHeight="1">
      <c r="A143" s="313"/>
      <c r="B143" s="312"/>
      <c r="C143" s="1601"/>
      <c r="D143" s="334"/>
      <c r="E143" s="642"/>
      <c r="F143" s="259"/>
      <c r="G143" s="259">
        <f t="shared" si="6"/>
        <v>0</v>
      </c>
      <c r="H143" s="259"/>
      <c r="I143" s="1434"/>
      <c r="J143" s="259"/>
      <c r="K143" s="259"/>
    </row>
    <row r="144" spans="1:11" ht="15" customHeight="1">
      <c r="A144" s="313"/>
      <c r="B144" s="312"/>
      <c r="C144" s="1601" t="s">
        <v>570</v>
      </c>
      <c r="D144" s="334">
        <v>1000</v>
      </c>
      <c r="E144" s="642">
        <v>500</v>
      </c>
      <c r="F144" s="259"/>
      <c r="G144" s="259">
        <f t="shared" si="6"/>
        <v>500</v>
      </c>
      <c r="H144" s="259"/>
      <c r="I144" s="1434"/>
      <c r="J144" s="259"/>
      <c r="K144" s="259"/>
    </row>
    <row r="145" spans="1:11" ht="15" customHeight="1">
      <c r="A145" s="313"/>
      <c r="B145" s="312"/>
      <c r="C145" s="1601" t="s">
        <v>961</v>
      </c>
      <c r="D145" s="334">
        <v>5000</v>
      </c>
      <c r="E145" s="642">
        <v>3050</v>
      </c>
      <c r="F145" s="259"/>
      <c r="G145" s="259">
        <f t="shared" si="6"/>
        <v>3050</v>
      </c>
      <c r="H145" s="259"/>
      <c r="I145" s="1434"/>
      <c r="J145" s="259"/>
      <c r="K145" s="259"/>
    </row>
    <row r="146" spans="1:11" ht="15" customHeight="1">
      <c r="A146" s="313"/>
      <c r="B146" s="312"/>
      <c r="C146" s="1601" t="s">
        <v>854</v>
      </c>
      <c r="D146" s="334">
        <v>3000</v>
      </c>
      <c r="E146" s="642">
        <v>3000</v>
      </c>
      <c r="F146" s="259"/>
      <c r="G146" s="259">
        <f t="shared" si="6"/>
        <v>3000</v>
      </c>
      <c r="H146" s="259"/>
      <c r="I146" s="1434"/>
      <c r="J146" s="259"/>
      <c r="K146" s="259"/>
    </row>
    <row r="147" spans="1:11" ht="15" customHeight="1">
      <c r="A147" s="313"/>
      <c r="B147" s="312"/>
      <c r="C147" s="1601" t="s">
        <v>967</v>
      </c>
      <c r="D147" s="1311">
        <v>1600</v>
      </c>
      <c r="E147" s="642">
        <v>1600</v>
      </c>
      <c r="F147" s="259"/>
      <c r="G147" s="259">
        <f t="shared" si="6"/>
        <v>1600</v>
      </c>
      <c r="H147" s="259"/>
      <c r="I147" s="1434"/>
      <c r="J147" s="259"/>
      <c r="K147" s="259"/>
    </row>
    <row r="148" spans="1:11" ht="15" customHeight="1">
      <c r="A148" s="313"/>
      <c r="B148" s="312"/>
      <c r="C148" s="1601" t="s">
        <v>979</v>
      </c>
      <c r="D148" s="1311">
        <v>10000</v>
      </c>
      <c r="E148" s="642">
        <v>10000</v>
      </c>
      <c r="F148" s="259"/>
      <c r="G148" s="259">
        <f t="shared" si="6"/>
        <v>10000</v>
      </c>
      <c r="H148" s="259"/>
      <c r="I148" s="1434"/>
      <c r="J148" s="259"/>
      <c r="K148" s="259"/>
    </row>
    <row r="149" spans="1:11" ht="15" customHeight="1">
      <c r="A149" s="313"/>
      <c r="B149" s="312"/>
      <c r="C149" s="641" t="s">
        <v>568</v>
      </c>
      <c r="D149" s="334">
        <v>70000</v>
      </c>
      <c r="E149" s="642">
        <v>28393</v>
      </c>
      <c r="F149" s="259"/>
      <c r="G149" s="259">
        <f t="shared" si="6"/>
        <v>28393</v>
      </c>
      <c r="H149" s="259"/>
      <c r="I149" s="1434">
        <f>H149/G149</f>
        <v>0</v>
      </c>
      <c r="J149" s="259"/>
      <c r="K149" s="259"/>
    </row>
    <row r="150" spans="1:11" ht="14.45" customHeight="1">
      <c r="A150" s="313"/>
      <c r="B150" s="312"/>
      <c r="C150" s="1858" t="s">
        <v>892</v>
      </c>
      <c r="D150" s="334">
        <v>16000</v>
      </c>
      <c r="E150" s="642">
        <v>16000</v>
      </c>
      <c r="F150" s="259"/>
      <c r="G150" s="259">
        <f t="shared" si="6"/>
        <v>16000</v>
      </c>
      <c r="H150" s="259"/>
      <c r="I150" s="1434"/>
      <c r="J150" s="259"/>
      <c r="K150" s="259"/>
    </row>
    <row r="151" spans="1:11" ht="15" customHeight="1">
      <c r="A151" s="313"/>
      <c r="B151" s="312"/>
      <c r="C151" s="339" t="s">
        <v>386</v>
      </c>
      <c r="D151" s="1600">
        <v>15000</v>
      </c>
      <c r="E151" s="642">
        <v>5000</v>
      </c>
      <c r="F151" s="259"/>
      <c r="G151" s="259">
        <f t="shared" si="6"/>
        <v>5000</v>
      </c>
      <c r="H151" s="259"/>
      <c r="I151" s="1434"/>
      <c r="J151" s="259"/>
      <c r="K151" s="259"/>
    </row>
    <row r="152" spans="1:11" ht="15" hidden="1" customHeight="1">
      <c r="A152" s="313"/>
      <c r="B152" s="312"/>
      <c r="C152" s="339"/>
      <c r="D152" s="1600"/>
      <c r="E152" s="642"/>
      <c r="F152" s="259"/>
      <c r="G152" s="259">
        <f t="shared" si="6"/>
        <v>0</v>
      </c>
      <c r="H152" s="259"/>
      <c r="I152" s="1434"/>
      <c r="J152" s="259"/>
      <c r="K152" s="259"/>
    </row>
    <row r="153" spans="1:11" ht="15" customHeight="1">
      <c r="A153" s="313"/>
      <c r="B153" s="312"/>
      <c r="C153" s="339" t="s">
        <v>838</v>
      </c>
      <c r="D153" s="1600">
        <v>10000</v>
      </c>
      <c r="E153" s="642">
        <v>0</v>
      </c>
      <c r="F153" s="259"/>
      <c r="G153" s="259">
        <f t="shared" si="6"/>
        <v>0</v>
      </c>
      <c r="H153" s="259"/>
      <c r="I153" s="1434"/>
      <c r="J153" s="259"/>
      <c r="K153" s="259"/>
    </row>
    <row r="154" spans="1:11" ht="15" customHeight="1">
      <c r="A154" s="313"/>
      <c r="B154" s="312"/>
      <c r="C154" s="641" t="s">
        <v>96</v>
      </c>
      <c r="D154" s="334">
        <v>80000</v>
      </c>
      <c r="E154" s="642">
        <v>80000</v>
      </c>
      <c r="F154" s="259"/>
      <c r="G154" s="259">
        <f t="shared" si="6"/>
        <v>80000</v>
      </c>
      <c r="H154" s="259"/>
      <c r="I154" s="1434"/>
      <c r="J154" s="259"/>
      <c r="K154" s="259"/>
    </row>
    <row r="155" spans="1:11" ht="15" customHeight="1">
      <c r="A155" s="313"/>
      <c r="B155" s="312"/>
      <c r="C155" s="641" t="s">
        <v>962</v>
      </c>
      <c r="D155" s="334">
        <v>48611</v>
      </c>
      <c r="E155" s="642">
        <v>48611</v>
      </c>
      <c r="F155" s="259"/>
      <c r="G155" s="259">
        <f t="shared" si="6"/>
        <v>48611</v>
      </c>
      <c r="H155" s="259"/>
      <c r="I155" s="1434"/>
      <c r="J155" s="259"/>
      <c r="K155" s="259"/>
    </row>
    <row r="156" spans="1:11" ht="15" customHeight="1">
      <c r="A156" s="313"/>
      <c r="B156" s="312"/>
      <c r="C156" s="641" t="s">
        <v>964</v>
      </c>
      <c r="D156" s="334">
        <v>16000</v>
      </c>
      <c r="E156" s="642">
        <v>16000</v>
      </c>
      <c r="F156" s="259"/>
      <c r="G156" s="259">
        <f t="shared" si="6"/>
        <v>16000</v>
      </c>
      <c r="H156" s="259"/>
      <c r="I156" s="1434"/>
      <c r="J156" s="259"/>
      <c r="K156" s="259"/>
    </row>
    <row r="157" spans="1:11" ht="15" customHeight="1">
      <c r="A157" s="313"/>
      <c r="B157" s="312"/>
      <c r="C157" s="641" t="s">
        <v>965</v>
      </c>
      <c r="D157" s="334">
        <v>10000</v>
      </c>
      <c r="E157" s="642">
        <v>10000</v>
      </c>
      <c r="F157" s="259"/>
      <c r="G157" s="259">
        <f t="shared" si="6"/>
        <v>10000</v>
      </c>
      <c r="H157" s="259"/>
      <c r="I157" s="1434"/>
      <c r="J157" s="259"/>
      <c r="K157" s="259"/>
    </row>
    <row r="158" spans="1:11" ht="15" customHeight="1">
      <c r="A158" s="313"/>
      <c r="B158" s="312"/>
      <c r="C158" s="641" t="s">
        <v>958</v>
      </c>
      <c r="D158" s="334">
        <v>6000</v>
      </c>
      <c r="E158" s="642">
        <v>6000</v>
      </c>
      <c r="F158" s="259"/>
      <c r="G158" s="259">
        <f t="shared" si="6"/>
        <v>6000</v>
      </c>
      <c r="H158" s="259"/>
      <c r="I158" s="1434"/>
      <c r="J158" s="259"/>
      <c r="K158" s="259"/>
    </row>
    <row r="159" spans="1:11" ht="15" hidden="1" customHeight="1">
      <c r="A159" s="313"/>
      <c r="B159" s="312"/>
      <c r="C159" s="1601"/>
      <c r="D159" s="334"/>
      <c r="E159" s="642"/>
      <c r="F159" s="259"/>
      <c r="G159" s="259">
        <f t="shared" si="6"/>
        <v>0</v>
      </c>
      <c r="H159" s="259"/>
      <c r="I159" s="1434"/>
      <c r="J159" s="259"/>
      <c r="K159" s="259"/>
    </row>
    <row r="160" spans="1:11" ht="15" hidden="1" customHeight="1">
      <c r="A160" s="313"/>
      <c r="B160" s="312"/>
      <c r="C160" s="1601"/>
      <c r="D160" s="334"/>
      <c r="E160" s="642"/>
      <c r="F160" s="259"/>
      <c r="G160" s="259">
        <f t="shared" si="6"/>
        <v>0</v>
      </c>
      <c r="H160" s="259"/>
      <c r="I160" s="1434"/>
      <c r="J160" s="259"/>
      <c r="K160" s="259"/>
    </row>
    <row r="161" spans="1:11" ht="15" hidden="1" customHeight="1">
      <c r="A161" s="313"/>
      <c r="B161" s="312"/>
      <c r="C161" s="1620"/>
      <c r="D161" s="334"/>
      <c r="E161" s="642"/>
      <c r="F161" s="259"/>
      <c r="G161" s="259">
        <f t="shared" si="6"/>
        <v>0</v>
      </c>
      <c r="H161" s="259"/>
      <c r="I161" s="1434"/>
      <c r="J161" s="259"/>
      <c r="K161" s="259"/>
    </row>
    <row r="162" spans="1:11" ht="15" hidden="1" customHeight="1">
      <c r="A162" s="313"/>
      <c r="B162" s="312"/>
      <c r="C162" s="611"/>
      <c r="D162" s="334"/>
      <c r="E162" s="642"/>
      <c r="F162" s="259"/>
      <c r="G162" s="259">
        <f t="shared" si="6"/>
        <v>0</v>
      </c>
      <c r="H162" s="259"/>
      <c r="I162" s="1434"/>
      <c r="J162" s="259"/>
      <c r="K162" s="259"/>
    </row>
    <row r="163" spans="1:11" ht="15" hidden="1" customHeight="1">
      <c r="A163" s="313"/>
      <c r="B163" s="312"/>
      <c r="C163" s="1601"/>
      <c r="D163" s="334"/>
      <c r="E163" s="642"/>
      <c r="F163" s="259"/>
      <c r="G163" s="259">
        <f t="shared" si="6"/>
        <v>0</v>
      </c>
      <c r="H163" s="259"/>
      <c r="I163" s="1434"/>
      <c r="J163" s="259"/>
      <c r="K163" s="259"/>
    </row>
    <row r="164" spans="1:11" ht="15" hidden="1" customHeight="1">
      <c r="A164" s="313"/>
      <c r="B164" s="312"/>
      <c r="C164" s="1601"/>
      <c r="D164" s="334"/>
      <c r="E164" s="642"/>
      <c r="F164" s="259"/>
      <c r="G164" s="259">
        <f t="shared" si="6"/>
        <v>0</v>
      </c>
      <c r="H164" s="259"/>
      <c r="I164" s="1434"/>
      <c r="J164" s="259"/>
      <c r="K164" s="259"/>
    </row>
    <row r="165" spans="1:11" ht="15" hidden="1" customHeight="1">
      <c r="A165" s="313"/>
      <c r="B165" s="312"/>
      <c r="C165" s="1601"/>
      <c r="D165" s="334"/>
      <c r="E165" s="642"/>
      <c r="F165" s="259"/>
      <c r="G165" s="259">
        <f t="shared" si="6"/>
        <v>0</v>
      </c>
      <c r="H165" s="259"/>
      <c r="I165" s="1434"/>
      <c r="J165" s="259"/>
      <c r="K165" s="259"/>
    </row>
    <row r="166" spans="1:11" ht="15" hidden="1" customHeight="1">
      <c r="A166" s="313"/>
      <c r="B166" s="312"/>
      <c r="C166" s="1601"/>
      <c r="D166" s="334"/>
      <c r="E166" s="642"/>
      <c r="F166" s="259"/>
      <c r="G166" s="259">
        <f t="shared" si="6"/>
        <v>0</v>
      </c>
      <c r="H166" s="259"/>
      <c r="I166" s="1434"/>
      <c r="J166" s="259"/>
      <c r="K166" s="259"/>
    </row>
    <row r="167" spans="1:11" ht="15" hidden="1" customHeight="1">
      <c r="A167" s="313"/>
      <c r="B167" s="312"/>
      <c r="C167" s="1592"/>
      <c r="D167" s="334"/>
      <c r="E167" s="642"/>
      <c r="F167" s="259"/>
      <c r="G167" s="259">
        <f t="shared" si="6"/>
        <v>0</v>
      </c>
      <c r="H167" s="259"/>
      <c r="I167" s="1434"/>
      <c r="J167" s="259"/>
      <c r="K167" s="259"/>
    </row>
    <row r="168" spans="1:11" ht="15" hidden="1" customHeight="1">
      <c r="A168" s="313"/>
      <c r="B168" s="312"/>
      <c r="C168" s="641"/>
      <c r="D168" s="334"/>
      <c r="E168" s="642"/>
      <c r="F168" s="259"/>
      <c r="G168" s="259">
        <f t="shared" si="6"/>
        <v>0</v>
      </c>
      <c r="H168" s="259"/>
      <c r="I168" s="1434"/>
      <c r="J168" s="259"/>
      <c r="K168" s="259"/>
    </row>
    <row r="169" spans="1:11" ht="15" hidden="1" customHeight="1">
      <c r="A169" s="313"/>
      <c r="B169" s="312"/>
      <c r="C169" s="641"/>
      <c r="D169" s="334"/>
      <c r="E169" s="642"/>
      <c r="F169" s="259"/>
      <c r="G169" s="259">
        <f t="shared" si="6"/>
        <v>0</v>
      </c>
      <c r="H169" s="259"/>
      <c r="I169" s="1434"/>
      <c r="J169" s="259"/>
      <c r="K169" s="259"/>
    </row>
    <row r="170" spans="1:11" ht="15" customHeight="1">
      <c r="A170" s="313"/>
      <c r="B170" s="312"/>
      <c r="C170" s="1592" t="s">
        <v>387</v>
      </c>
      <c r="D170" s="334">
        <v>7000</v>
      </c>
      <c r="E170" s="642">
        <v>14000</v>
      </c>
      <c r="F170" s="259"/>
      <c r="G170" s="259">
        <f t="shared" si="6"/>
        <v>14000</v>
      </c>
      <c r="H170" s="259"/>
      <c r="I170" s="1434"/>
      <c r="J170" s="259"/>
      <c r="K170" s="259"/>
    </row>
    <row r="171" spans="1:11" ht="15" hidden="1" customHeight="1">
      <c r="A171" s="313"/>
      <c r="B171" s="312"/>
      <c r="C171" s="611"/>
      <c r="D171" s="334"/>
      <c r="E171" s="642"/>
      <c r="F171" s="259"/>
      <c r="G171" s="259">
        <f t="shared" si="6"/>
        <v>0</v>
      </c>
      <c r="H171" s="259"/>
      <c r="I171" s="1434"/>
      <c r="J171" s="259"/>
      <c r="K171" s="259"/>
    </row>
    <row r="172" spans="1:11" ht="15" customHeight="1">
      <c r="A172" s="313"/>
      <c r="B172" s="312"/>
      <c r="C172" s="611" t="s">
        <v>968</v>
      </c>
      <c r="D172" s="334">
        <v>317144</v>
      </c>
      <c r="E172" s="642">
        <v>317144</v>
      </c>
      <c r="F172" s="259"/>
      <c r="G172" s="259">
        <f t="shared" si="6"/>
        <v>317144</v>
      </c>
      <c r="H172" s="259"/>
      <c r="I172" s="1434"/>
      <c r="J172" s="259"/>
      <c r="K172" s="259"/>
    </row>
    <row r="173" spans="1:11" ht="15" customHeight="1">
      <c r="A173" s="313"/>
      <c r="B173" s="312"/>
      <c r="C173" s="611" t="s">
        <v>969</v>
      </c>
      <c r="D173" s="334">
        <v>52416</v>
      </c>
      <c r="E173" s="642">
        <v>59416</v>
      </c>
      <c r="F173" s="259"/>
      <c r="G173" s="259">
        <f t="shared" si="6"/>
        <v>59416</v>
      </c>
      <c r="H173" s="259"/>
      <c r="I173" s="1434"/>
      <c r="J173" s="259"/>
      <c r="K173" s="259"/>
    </row>
    <row r="174" spans="1:11" ht="15" customHeight="1">
      <c r="A174" s="313"/>
      <c r="B174" s="312"/>
      <c r="C174" s="611" t="s">
        <v>971</v>
      </c>
      <c r="D174" s="334">
        <v>231869</v>
      </c>
      <c r="E174" s="642">
        <v>231869</v>
      </c>
      <c r="F174" s="259">
        <v>9400</v>
      </c>
      <c r="G174" s="259">
        <f t="shared" si="6"/>
        <v>241269</v>
      </c>
      <c r="H174" s="259"/>
      <c r="I174" s="1434"/>
      <c r="J174" s="259"/>
      <c r="K174" s="259"/>
    </row>
    <row r="175" spans="1:11" ht="15" customHeight="1">
      <c r="A175" s="313"/>
      <c r="B175" s="312"/>
      <c r="C175" s="611" t="s">
        <v>970</v>
      </c>
      <c r="D175" s="334">
        <v>40000</v>
      </c>
      <c r="E175" s="642">
        <v>40000</v>
      </c>
      <c r="F175" s="259"/>
      <c r="G175" s="259">
        <f t="shared" si="6"/>
        <v>40000</v>
      </c>
      <c r="H175" s="259"/>
      <c r="I175" s="1434"/>
      <c r="J175" s="259"/>
      <c r="K175" s="259"/>
    </row>
    <row r="176" spans="1:11" ht="16.149999999999999" customHeight="1">
      <c r="A176" s="313"/>
      <c r="B176" s="312"/>
      <c r="C176" s="1859" t="s">
        <v>972</v>
      </c>
      <c r="D176" s="334">
        <v>12181</v>
      </c>
      <c r="E176" s="642">
        <v>12691</v>
      </c>
      <c r="F176" s="605"/>
      <c r="G176" s="259">
        <f t="shared" si="6"/>
        <v>12691</v>
      </c>
      <c r="H176" s="259"/>
      <c r="I176" s="1434"/>
      <c r="J176" s="259"/>
      <c r="K176" s="259"/>
    </row>
    <row r="177" spans="1:11" ht="15" customHeight="1">
      <c r="A177" s="313"/>
      <c r="B177" s="312"/>
      <c r="C177" s="611" t="s">
        <v>973</v>
      </c>
      <c r="D177" s="334">
        <v>470920</v>
      </c>
      <c r="E177" s="642">
        <v>470920</v>
      </c>
      <c r="F177" s="605"/>
      <c r="G177" s="259">
        <f t="shared" si="6"/>
        <v>470920</v>
      </c>
      <c r="H177" s="259"/>
      <c r="I177" s="1434"/>
      <c r="J177" s="259"/>
      <c r="K177" s="259"/>
    </row>
    <row r="178" spans="1:11" ht="15" customHeight="1">
      <c r="A178" s="313"/>
      <c r="B178" s="312"/>
      <c r="C178" s="1692" t="s">
        <v>974</v>
      </c>
      <c r="D178" s="334">
        <v>82586</v>
      </c>
      <c r="E178" s="642">
        <v>142586</v>
      </c>
      <c r="F178" s="605"/>
      <c r="G178" s="259">
        <f t="shared" si="6"/>
        <v>142586</v>
      </c>
      <c r="H178" s="259"/>
      <c r="I178" s="1434"/>
      <c r="J178" s="259"/>
      <c r="K178" s="259"/>
    </row>
    <row r="179" spans="1:11" ht="15" customHeight="1">
      <c r="A179" s="313"/>
      <c r="B179" s="312"/>
      <c r="C179" s="1692" t="s">
        <v>975</v>
      </c>
      <c r="D179" s="334">
        <v>122128</v>
      </c>
      <c r="E179" s="642">
        <v>122128</v>
      </c>
      <c r="F179" s="605"/>
      <c r="G179" s="259">
        <f t="shared" si="6"/>
        <v>122128</v>
      </c>
      <c r="H179" s="259"/>
      <c r="I179" s="1434"/>
      <c r="J179" s="259"/>
      <c r="K179" s="259"/>
    </row>
    <row r="180" spans="1:11" ht="15" customHeight="1">
      <c r="A180" s="313"/>
      <c r="B180" s="312"/>
      <c r="C180" s="1692" t="s">
        <v>976</v>
      </c>
      <c r="D180" s="334">
        <v>41489</v>
      </c>
      <c r="E180" s="642">
        <v>41489</v>
      </c>
      <c r="F180" s="605"/>
      <c r="G180" s="259">
        <f t="shared" si="6"/>
        <v>41489</v>
      </c>
      <c r="H180" s="259"/>
      <c r="I180" s="1434"/>
      <c r="J180" s="259"/>
      <c r="K180" s="259"/>
    </row>
    <row r="181" spans="1:11" ht="21.75" customHeight="1">
      <c r="A181" s="313"/>
      <c r="B181" s="312"/>
      <c r="C181" s="1860" t="s">
        <v>977</v>
      </c>
      <c r="D181" s="334">
        <v>83137</v>
      </c>
      <c r="E181" s="642">
        <v>83137</v>
      </c>
      <c r="F181" s="605"/>
      <c r="G181" s="259">
        <f t="shared" si="6"/>
        <v>83137</v>
      </c>
      <c r="H181" s="259"/>
      <c r="I181" s="1434"/>
      <c r="J181" s="259"/>
      <c r="K181" s="259"/>
    </row>
    <row r="182" spans="1:11" ht="21.75" customHeight="1">
      <c r="A182" s="313"/>
      <c r="B182" s="312"/>
      <c r="C182" s="1860" t="s">
        <v>1078</v>
      </c>
      <c r="D182" s="334"/>
      <c r="E182" s="642">
        <v>12700</v>
      </c>
      <c r="F182" s="605"/>
      <c r="G182" s="259">
        <f t="shared" si="6"/>
        <v>12700</v>
      </c>
      <c r="H182" s="259"/>
      <c r="I182" s="1434"/>
      <c r="J182" s="259"/>
      <c r="K182" s="259"/>
    </row>
    <row r="183" spans="1:11" ht="15" customHeight="1">
      <c r="A183" s="313"/>
      <c r="B183" s="312"/>
      <c r="C183" s="1692" t="s">
        <v>945</v>
      </c>
      <c r="D183" s="334">
        <v>214500</v>
      </c>
      <c r="E183" s="642">
        <v>214500</v>
      </c>
      <c r="F183" s="605"/>
      <c r="G183" s="259">
        <f t="shared" si="6"/>
        <v>214500</v>
      </c>
      <c r="H183" s="259"/>
      <c r="I183" s="1434"/>
      <c r="J183" s="259"/>
      <c r="K183" s="259"/>
    </row>
    <row r="184" spans="1:11" ht="18.600000000000001" customHeight="1">
      <c r="A184" s="313"/>
      <c r="B184" s="312"/>
      <c r="C184" s="1860" t="s">
        <v>978</v>
      </c>
      <c r="D184" s="334">
        <v>13479</v>
      </c>
      <c r="E184" s="642">
        <v>13479</v>
      </c>
      <c r="F184" s="605"/>
      <c r="G184" s="259">
        <f t="shared" si="6"/>
        <v>13479</v>
      </c>
      <c r="H184" s="259"/>
      <c r="I184" s="1434"/>
      <c r="J184" s="259"/>
      <c r="K184" s="259"/>
    </row>
    <row r="185" spans="1:11" ht="15" customHeight="1">
      <c r="A185" s="313"/>
      <c r="B185" s="312"/>
      <c r="C185" s="1595" t="s">
        <v>994</v>
      </c>
      <c r="D185" s="334">
        <v>2063492</v>
      </c>
      <c r="E185" s="642">
        <v>2063492</v>
      </c>
      <c r="F185" s="605"/>
      <c r="G185" s="259">
        <f t="shared" si="6"/>
        <v>2063492</v>
      </c>
      <c r="H185" s="259"/>
      <c r="I185" s="1434"/>
      <c r="J185" s="259"/>
      <c r="K185" s="259"/>
    </row>
    <row r="186" spans="1:11" ht="15" customHeight="1">
      <c r="A186" s="313"/>
      <c r="B186" s="312"/>
      <c r="C186" s="611" t="s">
        <v>55</v>
      </c>
      <c r="D186" s="334">
        <v>3076</v>
      </c>
      <c r="E186" s="642">
        <v>3076</v>
      </c>
      <c r="F186" s="259"/>
      <c r="G186" s="259">
        <f t="shared" si="6"/>
        <v>3076</v>
      </c>
      <c r="H186" s="259"/>
      <c r="I186" s="1434"/>
      <c r="J186" s="259"/>
      <c r="K186" s="259"/>
    </row>
    <row r="187" spans="1:11" ht="15" customHeight="1">
      <c r="A187" s="313"/>
      <c r="B187" s="312"/>
      <c r="C187" s="611" t="s">
        <v>982</v>
      </c>
      <c r="D187" s="334">
        <v>10000</v>
      </c>
      <c r="E187" s="642">
        <v>8500</v>
      </c>
      <c r="F187" s="259"/>
      <c r="G187" s="259">
        <f t="shared" si="6"/>
        <v>8500</v>
      </c>
      <c r="H187" s="259"/>
      <c r="I187" s="1434"/>
      <c r="J187" s="259"/>
      <c r="K187" s="259"/>
    </row>
    <row r="188" spans="1:11" ht="15" customHeight="1">
      <c r="A188" s="313"/>
      <c r="B188" s="312"/>
      <c r="C188" s="611" t="s">
        <v>983</v>
      </c>
      <c r="D188" s="334">
        <v>12000</v>
      </c>
      <c r="E188" s="642">
        <v>12000</v>
      </c>
      <c r="F188" s="259"/>
      <c r="G188" s="259">
        <f t="shared" si="6"/>
        <v>12000</v>
      </c>
      <c r="H188" s="259"/>
      <c r="I188" s="1434"/>
      <c r="J188" s="259"/>
      <c r="K188" s="259"/>
    </row>
    <row r="189" spans="1:11" ht="15" customHeight="1">
      <c r="A189" s="313"/>
      <c r="B189" s="312"/>
      <c r="C189" s="611" t="s">
        <v>984</v>
      </c>
      <c r="D189" s="334">
        <v>10000</v>
      </c>
      <c r="E189" s="642">
        <v>10000</v>
      </c>
      <c r="F189" s="259"/>
      <c r="G189" s="259">
        <f t="shared" si="6"/>
        <v>10000</v>
      </c>
      <c r="H189" s="259"/>
      <c r="I189" s="1434"/>
      <c r="J189" s="259"/>
      <c r="K189" s="259"/>
    </row>
    <row r="190" spans="1:11" ht="15" customHeight="1">
      <c r="A190" s="313"/>
      <c r="B190" s="312"/>
      <c r="C190" s="1601" t="s">
        <v>985</v>
      </c>
      <c r="D190" s="334">
        <v>10000</v>
      </c>
      <c r="E190" s="642">
        <v>10000</v>
      </c>
      <c r="F190" s="259"/>
      <c r="G190" s="259">
        <f t="shared" si="6"/>
        <v>10000</v>
      </c>
      <c r="H190" s="259"/>
      <c r="I190" s="1434"/>
      <c r="J190" s="259"/>
      <c r="K190" s="259"/>
    </row>
    <row r="191" spans="1:11" ht="15" customHeight="1">
      <c r="A191" s="313"/>
      <c r="B191" s="312"/>
      <c r="C191" s="611" t="s">
        <v>986</v>
      </c>
      <c r="D191" s="334">
        <v>300</v>
      </c>
      <c r="E191" s="642">
        <v>300</v>
      </c>
      <c r="F191" s="259"/>
      <c r="G191" s="259">
        <f t="shared" si="6"/>
        <v>300</v>
      </c>
      <c r="H191" s="259"/>
      <c r="I191" s="1434"/>
      <c r="J191" s="259"/>
      <c r="K191" s="259"/>
    </row>
    <row r="192" spans="1:11" ht="15" customHeight="1">
      <c r="A192" s="313"/>
      <c r="B192" s="312"/>
      <c r="C192" s="611" t="s">
        <v>987</v>
      </c>
      <c r="D192" s="334">
        <v>300</v>
      </c>
      <c r="E192" s="642">
        <v>300</v>
      </c>
      <c r="F192" s="259">
        <v>100</v>
      </c>
      <c r="G192" s="259">
        <f t="shared" si="6"/>
        <v>400</v>
      </c>
      <c r="H192" s="259"/>
      <c r="I192" s="1434"/>
      <c r="J192" s="259"/>
      <c r="K192" s="259"/>
    </row>
    <row r="193" spans="1:11" ht="15" customHeight="1">
      <c r="A193" s="313"/>
      <c r="B193" s="312"/>
      <c r="C193" s="611" t="s">
        <v>988</v>
      </c>
      <c r="D193" s="334">
        <v>2000</v>
      </c>
      <c r="E193" s="642">
        <v>2800</v>
      </c>
      <c r="F193" s="259"/>
      <c r="G193" s="259">
        <f t="shared" si="6"/>
        <v>2800</v>
      </c>
      <c r="H193" s="259"/>
      <c r="I193" s="1434"/>
      <c r="J193" s="259"/>
      <c r="K193" s="259"/>
    </row>
    <row r="194" spans="1:11" ht="15" customHeight="1">
      <c r="A194" s="313"/>
      <c r="B194" s="312"/>
      <c r="C194" s="1601" t="s">
        <v>1057</v>
      </c>
      <c r="D194" s="334"/>
      <c r="E194" s="642">
        <v>1300</v>
      </c>
      <c r="F194" s="259"/>
      <c r="G194" s="259">
        <f t="shared" si="6"/>
        <v>1300</v>
      </c>
      <c r="H194" s="259"/>
      <c r="I194" s="1434"/>
      <c r="J194" s="259"/>
      <c r="K194" s="259"/>
    </row>
    <row r="195" spans="1:11" ht="15" customHeight="1">
      <c r="A195" s="313"/>
      <c r="B195" s="312"/>
      <c r="C195" s="1601" t="s">
        <v>1061</v>
      </c>
      <c r="D195" s="334"/>
      <c r="E195" s="642">
        <v>18258</v>
      </c>
      <c r="F195" s="259"/>
      <c r="G195" s="259">
        <f t="shared" si="6"/>
        <v>18258</v>
      </c>
      <c r="H195" s="259"/>
      <c r="I195" s="1434"/>
      <c r="J195" s="259"/>
      <c r="K195" s="259"/>
    </row>
    <row r="196" spans="1:11" ht="15" customHeight="1">
      <c r="A196" s="313"/>
      <c r="B196" s="312"/>
      <c r="C196" s="611" t="s">
        <v>937</v>
      </c>
      <c r="D196" s="334"/>
      <c r="E196" s="642">
        <v>230</v>
      </c>
      <c r="F196" s="259"/>
      <c r="G196" s="259">
        <f t="shared" si="6"/>
        <v>230</v>
      </c>
      <c r="H196" s="259"/>
      <c r="I196" s="1434"/>
      <c r="J196" s="259"/>
      <c r="K196" s="259"/>
    </row>
    <row r="197" spans="1:11" ht="15" customHeight="1">
      <c r="A197" s="313"/>
      <c r="B197" s="312"/>
      <c r="C197" s="611" t="s">
        <v>1077</v>
      </c>
      <c r="D197" s="334"/>
      <c r="E197" s="642">
        <v>7250</v>
      </c>
      <c r="F197" s="259"/>
      <c r="G197" s="259">
        <f t="shared" si="6"/>
        <v>7250</v>
      </c>
      <c r="H197" s="259"/>
      <c r="I197" s="1434"/>
      <c r="J197" s="259"/>
      <c r="K197" s="259"/>
    </row>
    <row r="198" spans="1:11" ht="15" customHeight="1">
      <c r="A198" s="313"/>
      <c r="B198" s="312"/>
      <c r="C198" s="611" t="s">
        <v>566</v>
      </c>
      <c r="D198" s="334"/>
      <c r="E198" s="642"/>
      <c r="F198" s="259"/>
      <c r="G198" s="259">
        <f t="shared" si="6"/>
        <v>0</v>
      </c>
      <c r="H198" s="259"/>
      <c r="I198" s="1434"/>
      <c r="J198" s="259"/>
      <c r="K198" s="259"/>
    </row>
    <row r="199" spans="1:11" ht="15" customHeight="1">
      <c r="A199" s="313"/>
      <c r="B199" s="312"/>
      <c r="C199" s="1592" t="s">
        <v>980</v>
      </c>
      <c r="D199" s="334">
        <v>5400</v>
      </c>
      <c r="E199" s="642">
        <v>5510</v>
      </c>
      <c r="F199" s="259"/>
      <c r="G199" s="259">
        <f t="shared" si="6"/>
        <v>5510</v>
      </c>
      <c r="H199" s="259"/>
      <c r="I199" s="1434"/>
      <c r="J199" s="259"/>
      <c r="K199" s="259"/>
    </row>
    <row r="200" spans="1:11" ht="15" customHeight="1">
      <c r="A200" s="313"/>
      <c r="B200" s="312"/>
      <c r="C200" s="1592" t="s">
        <v>981</v>
      </c>
      <c r="D200" s="334">
        <v>15000</v>
      </c>
      <c r="E200" s="642">
        <v>15000</v>
      </c>
      <c r="F200" s="259"/>
      <c r="G200" s="259">
        <f t="shared" si="6"/>
        <v>15000</v>
      </c>
      <c r="H200" s="259"/>
      <c r="I200" s="1434"/>
      <c r="J200" s="259"/>
      <c r="K200" s="259"/>
    </row>
    <row r="201" spans="1:11" ht="15" customHeight="1">
      <c r="A201" s="313"/>
      <c r="B201" s="312"/>
      <c r="C201" s="1592" t="s">
        <v>990</v>
      </c>
      <c r="D201" s="334">
        <v>600</v>
      </c>
      <c r="E201" s="642">
        <v>600</v>
      </c>
      <c r="F201" s="259"/>
      <c r="G201" s="259">
        <f t="shared" si="6"/>
        <v>600</v>
      </c>
      <c r="H201" s="259"/>
      <c r="I201" s="1434"/>
      <c r="J201" s="259"/>
      <c r="K201" s="259"/>
    </row>
    <row r="202" spans="1:11" ht="15" hidden="1" customHeight="1">
      <c r="A202" s="313"/>
      <c r="B202" s="312"/>
      <c r="C202" s="641" t="s">
        <v>829</v>
      </c>
      <c r="D202" s="334"/>
      <c r="E202" s="642"/>
      <c r="F202" s="259"/>
      <c r="G202" s="259">
        <f t="shared" si="6"/>
        <v>0</v>
      </c>
      <c r="H202" s="259"/>
      <c r="I202" s="1434"/>
      <c r="J202" s="259"/>
      <c r="K202" s="259"/>
    </row>
    <row r="203" spans="1:11" ht="15" customHeight="1">
      <c r="A203" s="313"/>
      <c r="B203" s="312">
        <v>3</v>
      </c>
      <c r="C203" s="333" t="s">
        <v>143</v>
      </c>
      <c r="D203" s="638">
        <f>SUM(D204:D216)</f>
        <v>82400</v>
      </c>
      <c r="E203" s="1587">
        <f>SUM(E204:E216)</f>
        <v>142750</v>
      </c>
      <c r="F203" s="638">
        <f>SUM(F204:F216)</f>
        <v>0</v>
      </c>
      <c r="G203" s="646">
        <f t="shared" ref="G203:G228" si="7">SUM(E203:F203)</f>
        <v>142750</v>
      </c>
      <c r="H203" s="1457">
        <f>SUM(H204:H215)</f>
        <v>0</v>
      </c>
      <c r="I203" s="1473">
        <f>H203/G203</f>
        <v>0</v>
      </c>
      <c r="J203" s="298"/>
      <c r="K203" s="298"/>
    </row>
    <row r="204" spans="1:11" ht="15" customHeight="1">
      <c r="A204" s="313"/>
      <c r="B204" s="312"/>
      <c r="C204" s="1592" t="s">
        <v>1069</v>
      </c>
      <c r="D204" s="785"/>
      <c r="E204" s="642">
        <v>40000</v>
      </c>
      <c r="F204" s="259"/>
      <c r="G204" s="259">
        <f t="shared" si="7"/>
        <v>40000</v>
      </c>
      <c r="H204" s="259"/>
      <c r="I204" s="1434">
        <f>H204/G204</f>
        <v>0</v>
      </c>
      <c r="J204" s="259"/>
      <c r="K204" s="259"/>
    </row>
    <row r="205" spans="1:11" ht="15" customHeight="1">
      <c r="A205" s="313"/>
      <c r="B205" s="312"/>
      <c r="C205" s="1592" t="s">
        <v>1010</v>
      </c>
      <c r="D205" s="785"/>
      <c r="E205" s="642">
        <v>1200</v>
      </c>
      <c r="F205" s="259"/>
      <c r="G205" s="259">
        <f t="shared" si="7"/>
        <v>1200</v>
      </c>
      <c r="H205" s="259"/>
      <c r="I205" s="1434"/>
      <c r="J205" s="259"/>
      <c r="K205" s="259"/>
    </row>
    <row r="206" spans="1:11" ht="15" customHeight="1">
      <c r="A206" s="313"/>
      <c r="B206" s="312"/>
      <c r="C206" s="1592" t="s">
        <v>1051</v>
      </c>
      <c r="D206" s="785"/>
      <c r="E206" s="642">
        <v>1350</v>
      </c>
      <c r="F206" s="259"/>
      <c r="G206" s="259">
        <f t="shared" si="7"/>
        <v>1350</v>
      </c>
      <c r="H206" s="259"/>
      <c r="I206" s="1434"/>
      <c r="J206" s="259"/>
      <c r="K206" s="259"/>
    </row>
    <row r="207" spans="1:11" ht="15" customHeight="1">
      <c r="A207" s="313"/>
      <c r="B207" s="312"/>
      <c r="C207" s="611" t="s">
        <v>989</v>
      </c>
      <c r="D207" s="785">
        <v>12000</v>
      </c>
      <c r="E207" s="642">
        <v>22500</v>
      </c>
      <c r="F207" s="259"/>
      <c r="G207" s="259">
        <f t="shared" si="7"/>
        <v>22500</v>
      </c>
      <c r="H207" s="259"/>
      <c r="I207" s="1434"/>
      <c r="J207" s="259"/>
      <c r="K207" s="259"/>
    </row>
    <row r="208" spans="1:11" ht="15" customHeight="1">
      <c r="A208" s="313"/>
      <c r="B208" s="312"/>
      <c r="C208" s="611" t="s">
        <v>957</v>
      </c>
      <c r="D208" s="785">
        <v>40000</v>
      </c>
      <c r="E208" s="642">
        <v>41500</v>
      </c>
      <c r="F208" s="259"/>
      <c r="G208" s="259">
        <f t="shared" si="7"/>
        <v>41500</v>
      </c>
      <c r="H208" s="259"/>
      <c r="I208" s="1434"/>
      <c r="J208" s="259"/>
      <c r="K208" s="259"/>
    </row>
    <row r="209" spans="1:11" ht="15" customHeight="1">
      <c r="A209" s="313"/>
      <c r="B209" s="312"/>
      <c r="C209" s="1601" t="s">
        <v>963</v>
      </c>
      <c r="D209" s="785">
        <v>5000</v>
      </c>
      <c r="E209" s="642">
        <v>5000</v>
      </c>
      <c r="F209" s="259"/>
      <c r="G209" s="259">
        <f t="shared" si="7"/>
        <v>5000</v>
      </c>
      <c r="H209" s="259"/>
      <c r="I209" s="1434"/>
      <c r="J209" s="259"/>
      <c r="K209" s="259"/>
    </row>
    <row r="210" spans="1:11" ht="15" hidden="1" customHeight="1">
      <c r="A210" s="313"/>
      <c r="B210" s="312"/>
      <c r="C210" s="1592"/>
      <c r="D210" s="785"/>
      <c r="E210" s="642"/>
      <c r="F210" s="259"/>
      <c r="G210" s="259">
        <f t="shared" si="7"/>
        <v>0</v>
      </c>
      <c r="H210" s="259"/>
      <c r="I210" s="1434" t="e">
        <f>H210/G210</f>
        <v>#DIV/0!</v>
      </c>
      <c r="J210" s="259"/>
      <c r="K210" s="259"/>
    </row>
    <row r="211" spans="1:11" ht="15" customHeight="1">
      <c r="A211" s="313"/>
      <c r="B211" s="312"/>
      <c r="C211" s="611" t="s">
        <v>548</v>
      </c>
      <c r="D211" s="785">
        <v>25400</v>
      </c>
      <c r="E211" s="642">
        <v>25400</v>
      </c>
      <c r="F211" s="259"/>
      <c r="G211" s="259">
        <f t="shared" si="7"/>
        <v>25400</v>
      </c>
      <c r="H211" s="259"/>
      <c r="I211" s="1434"/>
      <c r="J211" s="259"/>
      <c r="K211" s="259"/>
    </row>
    <row r="212" spans="1:11" ht="15" customHeight="1">
      <c r="A212" s="313"/>
      <c r="B212" s="312"/>
      <c r="C212" s="1592" t="s">
        <v>1059</v>
      </c>
      <c r="D212" s="785"/>
      <c r="E212" s="642">
        <v>3600</v>
      </c>
      <c r="F212" s="259"/>
      <c r="G212" s="259">
        <f t="shared" si="7"/>
        <v>3600</v>
      </c>
      <c r="H212" s="259"/>
      <c r="I212" s="1434"/>
      <c r="J212" s="259"/>
      <c r="K212" s="259"/>
    </row>
    <row r="213" spans="1:11" ht="15" customHeight="1">
      <c r="A213" s="313"/>
      <c r="B213" s="312"/>
      <c r="C213" s="1601" t="s">
        <v>1055</v>
      </c>
      <c r="D213" s="785"/>
      <c r="E213" s="642">
        <v>2200</v>
      </c>
      <c r="F213" s="259"/>
      <c r="G213" s="259">
        <f t="shared" si="7"/>
        <v>2200</v>
      </c>
      <c r="H213" s="259"/>
      <c r="I213" s="1434"/>
      <c r="J213" s="259"/>
      <c r="K213" s="259"/>
    </row>
    <row r="214" spans="1:11" ht="15" hidden="1" customHeight="1">
      <c r="A214" s="313"/>
      <c r="B214" s="312"/>
      <c r="C214" s="1592"/>
      <c r="D214" s="334"/>
      <c r="E214" s="642"/>
      <c r="F214" s="259"/>
      <c r="G214" s="259">
        <f t="shared" si="7"/>
        <v>0</v>
      </c>
      <c r="H214" s="259"/>
      <c r="I214" s="1434" t="e">
        <f>H214/G214</f>
        <v>#DIV/0!</v>
      </c>
      <c r="J214" s="508"/>
      <c r="K214" s="508"/>
    </row>
    <row r="215" spans="1:11" ht="15" hidden="1" customHeight="1">
      <c r="A215" s="313"/>
      <c r="B215" s="312"/>
      <c r="C215" s="1601"/>
      <c r="D215" s="334"/>
      <c r="E215" s="642"/>
      <c r="F215" s="259"/>
      <c r="G215" s="259">
        <f t="shared" si="7"/>
        <v>0</v>
      </c>
      <c r="H215" s="259"/>
      <c r="I215" s="1434" t="e">
        <f>H215/G215</f>
        <v>#DIV/0!</v>
      </c>
      <c r="J215" s="259"/>
      <c r="K215" s="259"/>
    </row>
    <row r="216" spans="1:11" ht="15" hidden="1" customHeight="1">
      <c r="A216" s="313"/>
      <c r="B216" s="312"/>
      <c r="C216" s="611"/>
      <c r="D216" s="334"/>
      <c r="E216" s="642"/>
      <c r="F216" s="642"/>
      <c r="G216" s="259">
        <f t="shared" si="7"/>
        <v>0</v>
      </c>
      <c r="H216" s="259"/>
      <c r="I216" s="1434"/>
      <c r="J216" s="259"/>
      <c r="K216" s="259"/>
    </row>
    <row r="217" spans="1:11" ht="15" customHeight="1">
      <c r="A217" s="313"/>
      <c r="B217" s="312">
        <v>4</v>
      </c>
      <c r="C217" s="333" t="s">
        <v>144</v>
      </c>
      <c r="D217" s="638">
        <f>SUM(D218:D236)</f>
        <v>48615</v>
      </c>
      <c r="E217" s="1587">
        <f>SUM(E218:E236)</f>
        <v>122857</v>
      </c>
      <c r="F217" s="638">
        <f>SUM(F218:F236)</f>
        <v>0</v>
      </c>
      <c r="G217" s="646">
        <f t="shared" si="7"/>
        <v>122857</v>
      </c>
      <c r="H217" s="1457">
        <f>SUM(H218:H236)</f>
        <v>0</v>
      </c>
      <c r="I217" s="1473">
        <f>H217/G217</f>
        <v>0</v>
      </c>
      <c r="J217" s="298"/>
      <c r="K217" s="298"/>
    </row>
    <row r="218" spans="1:11" ht="16.899999999999999" customHeight="1">
      <c r="A218" s="313"/>
      <c r="B218" s="312"/>
      <c r="C218" s="641" t="s">
        <v>992</v>
      </c>
      <c r="D218" s="785">
        <v>6907</v>
      </c>
      <c r="E218" s="642">
        <v>6907</v>
      </c>
      <c r="F218" s="259"/>
      <c r="G218" s="259">
        <f t="shared" si="7"/>
        <v>6907</v>
      </c>
      <c r="H218" s="428"/>
      <c r="I218" s="1434"/>
      <c r="J218" s="1402"/>
      <c r="K218" s="1402"/>
    </row>
    <row r="219" spans="1:11" ht="16.149999999999999" customHeight="1">
      <c r="A219" s="313"/>
      <c r="B219" s="312"/>
      <c r="C219" s="641" t="s">
        <v>993</v>
      </c>
      <c r="D219" s="785">
        <v>1458</v>
      </c>
      <c r="E219" s="642">
        <v>1458</v>
      </c>
      <c r="F219" s="259"/>
      <c r="G219" s="259">
        <f t="shared" si="7"/>
        <v>1458</v>
      </c>
      <c r="H219" s="428"/>
      <c r="I219" s="1434"/>
      <c r="J219" s="1402"/>
      <c r="K219" s="1402"/>
    </row>
    <row r="220" spans="1:11" ht="15" customHeight="1">
      <c r="A220" s="313"/>
      <c r="B220" s="312"/>
      <c r="C220" s="1601" t="s">
        <v>991</v>
      </c>
      <c r="D220" s="785">
        <v>19250</v>
      </c>
      <c r="E220" s="642">
        <v>992</v>
      </c>
      <c r="F220" s="259"/>
      <c r="G220" s="259">
        <f t="shared" si="7"/>
        <v>992</v>
      </c>
      <c r="H220" s="428"/>
      <c r="I220" s="1434"/>
      <c r="J220" s="1402"/>
      <c r="K220" s="1402"/>
    </row>
    <row r="221" spans="1:11" ht="15" customHeight="1">
      <c r="A221" s="313"/>
      <c r="B221" s="312"/>
      <c r="C221" s="641" t="s">
        <v>450</v>
      </c>
      <c r="D221" s="785">
        <v>1000</v>
      </c>
      <c r="E221" s="642">
        <v>1000</v>
      </c>
      <c r="F221" s="259"/>
      <c r="G221" s="259">
        <f t="shared" si="7"/>
        <v>1000</v>
      </c>
      <c r="H221" s="428"/>
      <c r="I221" s="1434"/>
      <c r="J221" s="1402"/>
      <c r="K221" s="1402"/>
    </row>
    <row r="222" spans="1:11" ht="15" customHeight="1">
      <c r="A222" s="313"/>
      <c r="B222" s="312"/>
      <c r="C222" s="339" t="s">
        <v>996</v>
      </c>
      <c r="D222" s="785"/>
      <c r="E222" s="642">
        <v>15000</v>
      </c>
      <c r="F222" s="259"/>
      <c r="G222" s="259">
        <f t="shared" si="7"/>
        <v>15000</v>
      </c>
      <c r="H222" s="428"/>
      <c r="I222" s="1434"/>
      <c r="J222" s="1402"/>
      <c r="K222" s="1402"/>
    </row>
    <row r="223" spans="1:11" ht="15" customHeight="1">
      <c r="A223" s="313"/>
      <c r="B223" s="312"/>
      <c r="C223" s="339" t="s">
        <v>1079</v>
      </c>
      <c r="D223" s="785"/>
      <c r="E223" s="642">
        <v>3000</v>
      </c>
      <c r="F223" s="259"/>
      <c r="G223" s="259">
        <f t="shared" si="7"/>
        <v>3000</v>
      </c>
      <c r="H223" s="428"/>
      <c r="I223" s="1434"/>
      <c r="J223" s="1402"/>
      <c r="K223" s="1402"/>
    </row>
    <row r="224" spans="1:11" ht="15" customHeight="1">
      <c r="A224" s="313"/>
      <c r="B224" s="312"/>
      <c r="C224" s="339" t="s">
        <v>1005</v>
      </c>
      <c r="D224" s="785"/>
      <c r="E224" s="642">
        <v>1000</v>
      </c>
      <c r="F224" s="259"/>
      <c r="G224" s="259">
        <f t="shared" si="7"/>
        <v>1000</v>
      </c>
      <c r="H224" s="428"/>
      <c r="I224" s="1434">
        <f>H224/G224</f>
        <v>0</v>
      </c>
      <c r="J224" s="259"/>
      <c r="K224" s="259"/>
    </row>
    <row r="225" spans="1:11" ht="15" customHeight="1">
      <c r="A225" s="313"/>
      <c r="B225" s="312"/>
      <c r="C225" s="1447" t="s">
        <v>1047</v>
      </c>
      <c r="D225" s="785"/>
      <c r="E225" s="642">
        <v>22000</v>
      </c>
      <c r="F225" s="259"/>
      <c r="G225" s="259">
        <f t="shared" si="7"/>
        <v>22000</v>
      </c>
      <c r="H225" s="428"/>
      <c r="I225" s="1434"/>
      <c r="J225" s="259"/>
      <c r="K225" s="259"/>
    </row>
    <row r="226" spans="1:11" ht="15" customHeight="1">
      <c r="A226" s="313"/>
      <c r="B226" s="312"/>
      <c r="C226" s="1576" t="s">
        <v>1040</v>
      </c>
      <c r="D226" s="785"/>
      <c r="E226" s="642">
        <v>2000</v>
      </c>
      <c r="F226" s="259"/>
      <c r="G226" s="259">
        <f t="shared" si="7"/>
        <v>2000</v>
      </c>
      <c r="H226" s="428"/>
      <c r="I226" s="1434"/>
      <c r="J226" s="259"/>
      <c r="K226" s="259"/>
    </row>
    <row r="227" spans="1:11" ht="15" customHeight="1">
      <c r="A227" s="313"/>
      <c r="B227" s="312"/>
      <c r="C227" s="1576" t="s">
        <v>1045</v>
      </c>
      <c r="D227" s="785"/>
      <c r="E227" s="642">
        <v>2500</v>
      </c>
      <c r="F227" s="259"/>
      <c r="G227" s="259">
        <f t="shared" si="7"/>
        <v>2500</v>
      </c>
      <c r="H227" s="428"/>
      <c r="I227" s="1434"/>
      <c r="J227" s="259"/>
      <c r="K227" s="259"/>
    </row>
    <row r="228" spans="1:11" ht="15" customHeight="1">
      <c r="A228" s="313"/>
      <c r="B228" s="312"/>
      <c r="C228" s="1576" t="s">
        <v>1063</v>
      </c>
      <c r="D228" s="785"/>
      <c r="E228" s="642">
        <v>2000</v>
      </c>
      <c r="F228" s="259"/>
      <c r="G228" s="259">
        <f t="shared" si="7"/>
        <v>2000</v>
      </c>
      <c r="H228" s="428"/>
      <c r="I228" s="1434"/>
      <c r="J228" s="259"/>
      <c r="K228" s="259"/>
    </row>
    <row r="229" spans="1:11" ht="16.899999999999999" customHeight="1">
      <c r="A229" s="313"/>
      <c r="B229" s="312"/>
      <c r="C229" s="1592" t="s">
        <v>59</v>
      </c>
      <c r="D229" s="334">
        <v>5000</v>
      </c>
      <c r="E229" s="642">
        <v>10000</v>
      </c>
      <c r="F229" s="259"/>
      <c r="G229" s="259">
        <f t="shared" ref="G229:G235" si="8">SUM(E229:F229)</f>
        <v>10000</v>
      </c>
      <c r="H229" s="500"/>
      <c r="I229" s="1434">
        <f>H229/G229</f>
        <v>0</v>
      </c>
      <c r="J229" s="259"/>
      <c r="K229" s="259"/>
    </row>
    <row r="230" spans="1:11" ht="16.899999999999999" customHeight="1">
      <c r="A230" s="313"/>
      <c r="B230" s="312"/>
      <c r="C230" s="1592" t="s">
        <v>944</v>
      </c>
      <c r="D230" s="334"/>
      <c r="E230" s="642">
        <v>13000</v>
      </c>
      <c r="F230" s="259"/>
      <c r="G230" s="259">
        <f t="shared" si="8"/>
        <v>13000</v>
      </c>
      <c r="H230" s="500"/>
      <c r="I230" s="1434"/>
      <c r="J230" s="259"/>
      <c r="K230" s="259"/>
    </row>
    <row r="231" spans="1:11" ht="15" customHeight="1">
      <c r="A231" s="313"/>
      <c r="B231" s="312"/>
      <c r="C231" s="1592" t="s">
        <v>1041</v>
      </c>
      <c r="D231" s="334"/>
      <c r="E231" s="642">
        <v>20000</v>
      </c>
      <c r="F231" s="259"/>
      <c r="G231" s="259">
        <f t="shared" si="8"/>
        <v>20000</v>
      </c>
      <c r="H231" s="500"/>
      <c r="I231" s="1434"/>
      <c r="J231" s="259"/>
      <c r="K231" s="259"/>
    </row>
    <row r="232" spans="1:11" ht="32.25" customHeight="1">
      <c r="A232" s="313"/>
      <c r="B232" s="312"/>
      <c r="C232" s="641" t="s">
        <v>1060</v>
      </c>
      <c r="D232" s="334"/>
      <c r="E232" s="642">
        <v>1000</v>
      </c>
      <c r="F232" s="259"/>
      <c r="G232" s="259">
        <f t="shared" si="8"/>
        <v>1000</v>
      </c>
      <c r="H232" s="500"/>
      <c r="I232" s="1434"/>
      <c r="J232" s="259"/>
      <c r="K232" s="259"/>
    </row>
    <row r="233" spans="1:11" ht="18" customHeight="1" thickBot="1">
      <c r="A233" s="313"/>
      <c r="B233" s="312"/>
      <c r="C233" s="641" t="s">
        <v>39</v>
      </c>
      <c r="D233" s="334">
        <v>15000</v>
      </c>
      <c r="E233" s="642">
        <v>21000</v>
      </c>
      <c r="F233" s="259"/>
      <c r="G233" s="259">
        <f t="shared" si="8"/>
        <v>21000</v>
      </c>
      <c r="H233" s="500"/>
      <c r="I233" s="1473"/>
      <c r="J233" s="259"/>
      <c r="K233" s="259"/>
    </row>
    <row r="234" spans="1:11" ht="15" hidden="1" customHeight="1">
      <c r="A234" s="313"/>
      <c r="B234" s="312"/>
      <c r="C234" s="1592"/>
      <c r="D234" s="334"/>
      <c r="E234" s="642"/>
      <c r="F234" s="259"/>
      <c r="G234" s="259">
        <f t="shared" si="8"/>
        <v>0</v>
      </c>
      <c r="H234" s="500"/>
      <c r="I234" s="1473"/>
      <c r="J234" s="259"/>
      <c r="K234" s="259"/>
    </row>
    <row r="235" spans="1:11" ht="15" hidden="1" customHeight="1">
      <c r="A235" s="313"/>
      <c r="B235" s="312"/>
      <c r="C235" s="339"/>
      <c r="D235" s="334"/>
      <c r="E235" s="642"/>
      <c r="F235" s="259"/>
      <c r="G235" s="259">
        <f t="shared" si="8"/>
        <v>0</v>
      </c>
      <c r="H235" s="500"/>
      <c r="I235" s="1473"/>
      <c r="J235" s="259"/>
      <c r="K235" s="259"/>
    </row>
    <row r="236" spans="1:11" ht="15" hidden="1" customHeight="1" thickBot="1">
      <c r="A236" s="1593"/>
      <c r="B236" s="1594"/>
      <c r="C236" s="1595"/>
      <c r="D236" s="440"/>
      <c r="E236" s="642">
        <v>0</v>
      </c>
      <c r="F236" s="259"/>
      <c r="G236" s="259">
        <f t="shared" ref="G236:G249" si="9">SUM(E236:F236)</f>
        <v>0</v>
      </c>
      <c r="H236" s="500"/>
      <c r="I236" s="1473"/>
      <c r="J236" s="474"/>
      <c r="K236" s="474"/>
    </row>
    <row r="237" spans="1:11" ht="15" customHeight="1" thickBot="1">
      <c r="A237" s="635">
        <v>6</v>
      </c>
      <c r="B237" s="329"/>
      <c r="C237" s="330" t="s">
        <v>67</v>
      </c>
      <c r="D237" s="331">
        <f>D238+D242</f>
        <v>0</v>
      </c>
      <c r="E237" s="331">
        <f>E238+E242</f>
        <v>0</v>
      </c>
      <c r="F237" s="331">
        <f>F238+F242</f>
        <v>0</v>
      </c>
      <c r="G237" s="637">
        <f t="shared" si="9"/>
        <v>0</v>
      </c>
      <c r="H237" s="430">
        <f>H238+H242</f>
        <v>0</v>
      </c>
      <c r="I237" s="1463" t="e">
        <f>H237/G237</f>
        <v>#DIV/0!</v>
      </c>
      <c r="J237" s="268"/>
      <c r="K237" s="268"/>
    </row>
    <row r="238" spans="1:11" ht="18" customHeight="1">
      <c r="A238" s="313"/>
      <c r="B238" s="312">
        <v>1</v>
      </c>
      <c r="C238" s="333" t="s">
        <v>271</v>
      </c>
      <c r="D238" s="334">
        <f>D239</f>
        <v>0</v>
      </c>
      <c r="E238" s="334">
        <f>E239+E240</f>
        <v>0</v>
      </c>
      <c r="F238" s="334">
        <f>F239+F240</f>
        <v>0</v>
      </c>
      <c r="G238" s="647">
        <f t="shared" si="9"/>
        <v>0</v>
      </c>
      <c r="H238" s="500"/>
      <c r="I238" s="565"/>
      <c r="J238" s="1300"/>
      <c r="K238" s="1300"/>
    </row>
    <row r="239" spans="1:11" ht="16.899999999999999" hidden="1" customHeight="1">
      <c r="A239" s="313"/>
      <c r="B239" s="312"/>
      <c r="C239" s="403" t="s">
        <v>651</v>
      </c>
      <c r="D239" s="334"/>
      <c r="E239" s="648">
        <v>0</v>
      </c>
      <c r="F239" s="647"/>
      <c r="G239" s="647">
        <f t="shared" si="9"/>
        <v>0</v>
      </c>
      <c r="H239" s="500"/>
      <c r="I239" s="606"/>
      <c r="J239" s="259"/>
      <c r="K239" s="259"/>
    </row>
    <row r="240" spans="1:11" ht="15" hidden="1" customHeight="1">
      <c r="A240" s="313"/>
      <c r="B240" s="312"/>
      <c r="C240" s="403"/>
      <c r="D240" s="334"/>
      <c r="E240" s="648"/>
      <c r="F240" s="647"/>
      <c r="G240" s="647">
        <f t="shared" si="9"/>
        <v>0</v>
      </c>
      <c r="H240" s="500"/>
      <c r="I240" s="606"/>
      <c r="J240" s="259"/>
      <c r="K240" s="259"/>
    </row>
    <row r="241" spans="1:11" ht="15" hidden="1" customHeight="1">
      <c r="A241" s="313"/>
      <c r="B241" s="312"/>
      <c r="C241" s="333" t="s">
        <v>272</v>
      </c>
      <c r="D241" s="334"/>
      <c r="E241" s="648"/>
      <c r="F241" s="647"/>
      <c r="G241" s="647">
        <f t="shared" si="9"/>
        <v>0</v>
      </c>
      <c r="H241" s="500"/>
      <c r="I241" s="606"/>
      <c r="J241" s="259"/>
      <c r="K241" s="259"/>
    </row>
    <row r="242" spans="1:11" ht="12.6" customHeight="1">
      <c r="A242" s="313"/>
      <c r="B242" s="312">
        <v>2</v>
      </c>
      <c r="C242" s="333" t="s">
        <v>148</v>
      </c>
      <c r="D242" s="334">
        <f>D245+D243</f>
        <v>0</v>
      </c>
      <c r="E242" s="334">
        <f>E245+E244+E243</f>
        <v>0</v>
      </c>
      <c r="F242" s="334">
        <f>F245+F244+F243</f>
        <v>0</v>
      </c>
      <c r="G242" s="259">
        <f t="shared" si="9"/>
        <v>0</v>
      </c>
      <c r="H242" s="1402">
        <f>H245+H243</f>
        <v>0</v>
      </c>
      <c r="I242" s="606" t="e">
        <f>H242/G242</f>
        <v>#DIV/0!</v>
      </c>
      <c r="J242" s="259"/>
      <c r="K242" s="259"/>
    </row>
    <row r="243" spans="1:11" ht="15" hidden="1" customHeight="1">
      <c r="A243" s="313"/>
      <c r="B243" s="312"/>
      <c r="C243" s="649"/>
      <c r="D243" s="334"/>
      <c r="E243" s="343"/>
      <c r="F243" s="343"/>
      <c r="G243" s="259">
        <f t="shared" si="9"/>
        <v>0</v>
      </c>
      <c r="H243" s="500"/>
      <c r="I243" s="606" t="e">
        <f>H243/G243</f>
        <v>#DIV/0!</v>
      </c>
      <c r="J243" s="259"/>
      <c r="K243" s="259"/>
    </row>
    <row r="244" spans="1:11" ht="15" customHeight="1">
      <c r="A244" s="313"/>
      <c r="B244" s="312"/>
      <c r="C244" s="649" t="s">
        <v>80</v>
      </c>
      <c r="D244" s="334"/>
      <c r="E244" s="343"/>
      <c r="F244" s="343"/>
      <c r="G244" s="259">
        <f t="shared" si="9"/>
        <v>0</v>
      </c>
      <c r="H244" s="500"/>
      <c r="I244" s="606"/>
      <c r="J244" s="259"/>
      <c r="K244" s="259"/>
    </row>
    <row r="245" spans="1:11" ht="15" customHeight="1">
      <c r="A245" s="313"/>
      <c r="B245" s="312"/>
      <c r="C245" s="641" t="s">
        <v>274</v>
      </c>
      <c r="D245" s="334"/>
      <c r="E245" s="642"/>
      <c r="F245" s="259"/>
      <c r="G245" s="259">
        <f t="shared" si="9"/>
        <v>0</v>
      </c>
      <c r="H245" s="500"/>
      <c r="I245" s="606" t="e">
        <f>H245/G245</f>
        <v>#DIV/0!</v>
      </c>
      <c r="J245" s="259"/>
      <c r="K245" s="259"/>
    </row>
    <row r="246" spans="1:11" ht="13.15" hidden="1" customHeight="1">
      <c r="A246" s="313"/>
      <c r="B246" s="312"/>
      <c r="C246" s="1861"/>
      <c r="D246" s="334"/>
      <c r="E246" s="1159"/>
      <c r="F246" s="1159"/>
      <c r="G246" s="239"/>
      <c r="H246" s="500"/>
      <c r="I246" s="606"/>
      <c r="J246" s="259"/>
      <c r="K246" s="259"/>
    </row>
    <row r="247" spans="1:11" ht="15" customHeight="1">
      <c r="A247" s="313"/>
      <c r="B247" s="312"/>
      <c r="C247" s="1160" t="s">
        <v>551</v>
      </c>
      <c r="D247" s="334">
        <f>D248</f>
        <v>0</v>
      </c>
      <c r="E247" s="1159"/>
      <c r="F247" s="1159"/>
      <c r="G247" s="239"/>
      <c r="H247" s="500"/>
      <c r="I247" s="606"/>
      <c r="J247" s="259"/>
      <c r="K247" s="259"/>
    </row>
    <row r="248" spans="1:11" ht="15" hidden="1" customHeight="1">
      <c r="A248" s="650"/>
      <c r="B248" s="651"/>
      <c r="C248" s="703" t="s">
        <v>553</v>
      </c>
      <c r="D248" s="437"/>
      <c r="E248" s="1159"/>
      <c r="F248" s="1159"/>
      <c r="G248" s="239"/>
      <c r="H248" s="500"/>
      <c r="I248" s="606"/>
      <c r="J248" s="259"/>
      <c r="K248" s="259"/>
    </row>
    <row r="249" spans="1:11" ht="15" customHeight="1" thickBot="1">
      <c r="A249" s="317"/>
      <c r="B249" s="318"/>
      <c r="C249" s="319" t="s">
        <v>275</v>
      </c>
      <c r="D249" s="320">
        <f>D127+D237+D246+D247</f>
        <v>4355943</v>
      </c>
      <c r="E249" s="320">
        <f>E127+E237</f>
        <v>4512176</v>
      </c>
      <c r="F249" s="320">
        <f>F127+F237</f>
        <v>9500</v>
      </c>
      <c r="G249" s="652">
        <f t="shared" si="9"/>
        <v>4521676</v>
      </c>
      <c r="H249" s="474">
        <f>H127+H237</f>
        <v>0</v>
      </c>
      <c r="I249" s="1467">
        <f>H249/G249</f>
        <v>0</v>
      </c>
      <c r="J249" s="1471"/>
      <c r="K249" s="1471"/>
    </row>
    <row r="250" spans="1:11">
      <c r="D250" s="463"/>
    </row>
    <row r="251" spans="1:11">
      <c r="D251" s="463"/>
      <c r="F251" s="463"/>
    </row>
    <row r="252" spans="1:11">
      <c r="D252" s="463"/>
    </row>
    <row r="253" spans="1:11">
      <c r="D253" s="463"/>
    </row>
    <row r="254" spans="1:11">
      <c r="D254" s="463"/>
    </row>
  </sheetData>
  <phoneticPr fontId="0" type="noConversion"/>
  <printOptions horizontalCentered="1"/>
  <pageMargins left="0.39370078740157483" right="0.39370078740157483" top="0.70866141732283472" bottom="0.39370078740157483" header="11.299212598425198" footer="0"/>
  <pageSetup paperSize="9" scale="65" firstPageNumber="16" orientation="portrait" useFirstPageNumber="1" verticalDpi="300" r:id="rId1"/>
  <headerFooter alignWithMargins="0">
    <oddFooter>&amp;R&amp;P</oddFooter>
  </headerFooter>
  <rowBreaks count="1" manualBreakCount="1">
    <brk id="12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45</vt:i4>
      </vt:variant>
      <vt:variant>
        <vt:lpstr>Névvel ellátott tartományok</vt:lpstr>
      </vt:variant>
      <vt:variant>
        <vt:i4>8</vt:i4>
      </vt:variant>
    </vt:vector>
  </HeadingPairs>
  <TitlesOfParts>
    <vt:vector size="53" baseType="lpstr">
      <vt:lpstr>Munka3</vt:lpstr>
      <vt:lpstr>MER2002</vt:lpstr>
      <vt:lpstr>Önkormössz</vt:lpstr>
      <vt:lpstr>Polghivössz</vt:lpstr>
      <vt:lpstr>Támogatások</vt:lpstr>
      <vt:lpstr>Városüz.+Ig</vt:lpstr>
      <vt:lpstr>Egyébműk</vt:lpstr>
      <vt:lpstr>Finanszírozás</vt:lpstr>
      <vt:lpstr>fejlesztés</vt:lpstr>
      <vt:lpstr>Bevjcsössz</vt:lpstr>
      <vt:lpstr>BevjcsPOLGHIV</vt:lpstr>
      <vt:lpstr>BevjcsKözpontiÓvoda</vt:lpstr>
      <vt:lpstr>BevjcsGamesz</vt:lpstr>
      <vt:lpstr>BevjcsTerületell</vt:lpstr>
      <vt:lpstr>BevjcsParkfennt</vt:lpstr>
      <vt:lpstr>BevjcsKözfoglakoztat</vt:lpstr>
      <vt:lpstr>BevjcsEPELL</vt:lpstr>
      <vt:lpstr>BevjcsETK</vt:lpstr>
      <vt:lpstr>BevjcsCSALAD</vt:lpstr>
      <vt:lpstr>BevjcsORV</vt:lpstr>
      <vt:lpstr>BevjcsVédőnők</vt:lpstr>
      <vt:lpstr>BevjcsMKMK</vt:lpstr>
      <vt:lpstr>BevjcsMIKT</vt:lpstr>
      <vt:lpstr>BevjcsSzoco</vt:lpstr>
      <vt:lpstr>BevjcsBölcs</vt:lpstr>
      <vt:lpstr>INTBEVG</vt:lpstr>
      <vt:lpstr>INTBEVI</vt:lpstr>
      <vt:lpstr>INTKIADG</vt:lpstr>
      <vt:lpstr>INTKIADI</vt:lpstr>
      <vt:lpstr>INTKIAD</vt:lpstr>
      <vt:lpstr>INTBEV</vt:lpstr>
      <vt:lpstr>Norm2019T</vt:lpstr>
      <vt:lpstr>Beruh</vt:lpstr>
      <vt:lpstr>LÉTESÍT2019</vt:lpstr>
      <vt:lpstr>LÉTESÍT20192</vt:lpstr>
      <vt:lpstr>Adós1</vt:lpstr>
      <vt:lpstr>Adós2</vt:lpstr>
      <vt:lpstr>HITEL2013</vt:lpstr>
      <vt:lpstr>HELYA</vt:lpstr>
      <vt:lpstr>Műkm</vt:lpstr>
      <vt:lpstr>FEJL2003</vt:lpstr>
      <vt:lpstr>LETSZ2019</vt:lpstr>
      <vt:lpstr>Munka1</vt:lpstr>
      <vt:lpstr>Előir felhüt2019</vt:lpstr>
      <vt:lpstr>GAMESZmegosztás22Munk</vt:lpstr>
      <vt:lpstr>Beruh!Nyomtatási_cím</vt:lpstr>
      <vt:lpstr>Egyébműk!Nyomtatási_cím</vt:lpstr>
      <vt:lpstr>FEJL2003!Nyomtatási_cím</vt:lpstr>
      <vt:lpstr>fejlesztés!Nyomtatási_cím</vt:lpstr>
      <vt:lpstr>'MER2002'!Nyomtatási_cím</vt:lpstr>
      <vt:lpstr>Polghivössz!Nyomtatási_cím</vt:lpstr>
      <vt:lpstr>Támogatások!Nyomtatási_cím</vt:lpstr>
      <vt:lpstr>'Városüz.+Ig'!Nyomtatási_cím</vt:lpstr>
    </vt:vector>
  </TitlesOfParts>
  <Company>konyak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konyak</dc:creator>
  <cp:lastModifiedBy>Varga Roland</cp:lastModifiedBy>
  <cp:lastPrinted>2020-03-09T11:22:55Z</cp:lastPrinted>
  <dcterms:created xsi:type="dcterms:W3CDTF">2010-02-08T18:29:39Z</dcterms:created>
  <dcterms:modified xsi:type="dcterms:W3CDTF">2020-03-10T12:24:45Z</dcterms:modified>
</cp:coreProperties>
</file>